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:\SOUTĚŽE SCH\2024\SPS\80_24 Osazování mobilních toalet v obvodu OŘ PHA 2024-2026\1. Ze správy\"/>
    </mc:Choice>
  </mc:AlternateContent>
  <xr:revisionPtr revIDLastSave="0" documentId="13_ncr:1_{D8C6440C-1DBB-4BB5-AE1E-60F829E14FB9}" xr6:coauthVersionLast="47" xr6:coauthVersionMax="47" xr10:uidLastSave="{00000000-0000-0000-0000-000000000000}"/>
  <bookViews>
    <workbookView xWindow="-28920" yWindow="-120" windowWidth="29040" windowHeight="15840" firstSheet="1" activeTab="1" xr2:uid="{00000000-000D-0000-FFFF-FFFF00000000}"/>
  </bookViews>
  <sheets>
    <sheet name="Rekapitulace zakázky" sheetId="1" state="veryHidden" r:id="rId1"/>
    <sheet name="OR_PHA - Osazování mobiln..." sheetId="2" r:id="rId2"/>
  </sheets>
  <definedNames>
    <definedName name="_xlnm._FilterDatabase" localSheetId="1" hidden="1">'OR_PHA - Osazování mobiln...'!$C$115:$I$162</definedName>
    <definedName name="_xlnm.Print_Titles" localSheetId="1">'OR_PHA - Osazování mobiln...'!$115:$115</definedName>
    <definedName name="_xlnm.Print_Titles" localSheetId="0">'Rekapitulace zakázky'!$92:$92</definedName>
    <definedName name="_xlnm.Print_Area" localSheetId="1">'OR_PHA - Osazování mobiln...'!$C$105:$I$162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G161" i="2"/>
  <c r="BF161" i="2"/>
  <c r="BE161" i="2"/>
  <c r="BD161" i="2"/>
  <c r="R161" i="2"/>
  <c r="P161" i="2"/>
  <c r="N161" i="2"/>
  <c r="BG159" i="2"/>
  <c r="BF159" i="2"/>
  <c r="BE159" i="2"/>
  <c r="BD159" i="2"/>
  <c r="R159" i="2"/>
  <c r="P159" i="2"/>
  <c r="N159" i="2"/>
  <c r="BG156" i="2"/>
  <c r="BF156" i="2"/>
  <c r="BE156" i="2"/>
  <c r="BD156" i="2"/>
  <c r="R156" i="2"/>
  <c r="P156" i="2"/>
  <c r="N156" i="2"/>
  <c r="BG154" i="2"/>
  <c r="BF154" i="2"/>
  <c r="BE154" i="2"/>
  <c r="BD154" i="2"/>
  <c r="R154" i="2"/>
  <c r="P154" i="2"/>
  <c r="N154" i="2"/>
  <c r="BG152" i="2"/>
  <c r="BF152" i="2"/>
  <c r="BE152" i="2"/>
  <c r="BD152" i="2"/>
  <c r="R152" i="2"/>
  <c r="P152" i="2"/>
  <c r="N152" i="2"/>
  <c r="BG149" i="2"/>
  <c r="BF149" i="2"/>
  <c r="BE149" i="2"/>
  <c r="BD149" i="2"/>
  <c r="R149" i="2"/>
  <c r="P149" i="2"/>
  <c r="N149" i="2"/>
  <c r="BG147" i="2"/>
  <c r="BF147" i="2"/>
  <c r="BE147" i="2"/>
  <c r="BD147" i="2"/>
  <c r="R147" i="2"/>
  <c r="P147" i="2"/>
  <c r="N147" i="2"/>
  <c r="BG145" i="2"/>
  <c r="BF145" i="2"/>
  <c r="BE145" i="2"/>
  <c r="BD145" i="2"/>
  <c r="R145" i="2"/>
  <c r="P145" i="2"/>
  <c r="N145" i="2"/>
  <c r="BG143" i="2"/>
  <c r="BF143" i="2"/>
  <c r="BE143" i="2"/>
  <c r="BD143" i="2"/>
  <c r="R143" i="2"/>
  <c r="P143" i="2"/>
  <c r="N143" i="2"/>
  <c r="BG141" i="2"/>
  <c r="BF141" i="2"/>
  <c r="BE141" i="2"/>
  <c r="BD141" i="2"/>
  <c r="R141" i="2"/>
  <c r="P141" i="2"/>
  <c r="N141" i="2"/>
  <c r="BG139" i="2"/>
  <c r="BF139" i="2"/>
  <c r="BE139" i="2"/>
  <c r="BD139" i="2"/>
  <c r="R139" i="2"/>
  <c r="P139" i="2"/>
  <c r="N139" i="2"/>
  <c r="BG137" i="2"/>
  <c r="BF137" i="2"/>
  <c r="BE137" i="2"/>
  <c r="BD137" i="2"/>
  <c r="R137" i="2"/>
  <c r="P137" i="2"/>
  <c r="N137" i="2"/>
  <c r="BG135" i="2"/>
  <c r="BF135" i="2"/>
  <c r="BE135" i="2"/>
  <c r="BD135" i="2"/>
  <c r="R135" i="2"/>
  <c r="P135" i="2"/>
  <c r="N135" i="2"/>
  <c r="BG132" i="2"/>
  <c r="BF132" i="2"/>
  <c r="BE132" i="2"/>
  <c r="BD132" i="2"/>
  <c r="R132" i="2"/>
  <c r="P132" i="2"/>
  <c r="N132" i="2"/>
  <c r="BG130" i="2"/>
  <c r="BF130" i="2"/>
  <c r="BE130" i="2"/>
  <c r="BD130" i="2"/>
  <c r="R130" i="2"/>
  <c r="P130" i="2"/>
  <c r="N130" i="2"/>
  <c r="BG128" i="2"/>
  <c r="BF128" i="2"/>
  <c r="BE128" i="2"/>
  <c r="BD128" i="2"/>
  <c r="R128" i="2"/>
  <c r="P128" i="2"/>
  <c r="N128" i="2"/>
  <c r="BG126" i="2"/>
  <c r="BF126" i="2"/>
  <c r="BE126" i="2"/>
  <c r="BD126" i="2"/>
  <c r="R126" i="2"/>
  <c r="P126" i="2"/>
  <c r="N126" i="2"/>
  <c r="BG124" i="2"/>
  <c r="BF124" i="2"/>
  <c r="BE124" i="2"/>
  <c r="BD124" i="2"/>
  <c r="R124" i="2"/>
  <c r="P124" i="2"/>
  <c r="N124" i="2"/>
  <c r="BG122" i="2"/>
  <c r="BF122" i="2"/>
  <c r="BE122" i="2"/>
  <c r="BD122" i="2"/>
  <c r="R122" i="2"/>
  <c r="P122" i="2"/>
  <c r="N122" i="2"/>
  <c r="BG120" i="2"/>
  <c r="BF120" i="2"/>
  <c r="BE120" i="2"/>
  <c r="BD120" i="2"/>
  <c r="R120" i="2"/>
  <c r="P120" i="2"/>
  <c r="N120" i="2"/>
  <c r="BG118" i="2"/>
  <c r="BF118" i="2"/>
  <c r="BE118" i="2"/>
  <c r="BD118" i="2"/>
  <c r="R118" i="2"/>
  <c r="P118" i="2"/>
  <c r="N118" i="2"/>
  <c r="F112" i="2"/>
  <c r="F110" i="2"/>
  <c r="E108" i="2"/>
  <c r="F89" i="2"/>
  <c r="F87" i="2"/>
  <c r="E85" i="2"/>
  <c r="E19" i="2"/>
  <c r="E16" i="2"/>
  <c r="F113" i="2" s="1"/>
  <c r="L90" i="1"/>
  <c r="AM90" i="1"/>
  <c r="AM89" i="1"/>
  <c r="L89" i="1"/>
  <c r="AM87" i="1"/>
  <c r="L87" i="1"/>
  <c r="L85" i="1"/>
  <c r="L84" i="1"/>
  <c r="BI161" i="2"/>
  <c r="BI154" i="2"/>
  <c r="BI128" i="2"/>
  <c r="BI159" i="2"/>
  <c r="BI124" i="2"/>
  <c r="BI118" i="2"/>
  <c r="BI145" i="2"/>
  <c r="BI141" i="2"/>
  <c r="BI156" i="2"/>
  <c r="AS94" i="1"/>
  <c r="BI120" i="2"/>
  <c r="BI139" i="2"/>
  <c r="BI132" i="2"/>
  <c r="BI149" i="2"/>
  <c r="BI122" i="2"/>
  <c r="BI137" i="2"/>
  <c r="BI135" i="2"/>
  <c r="BI152" i="2"/>
  <c r="BI143" i="2"/>
  <c r="BI126" i="2"/>
  <c r="BI130" i="2"/>
  <c r="BI147" i="2"/>
  <c r="BI117" i="2" l="1"/>
  <c r="N117" i="2"/>
  <c r="P117" i="2"/>
  <c r="P151" i="2"/>
  <c r="R151" i="2"/>
  <c r="N134" i="2"/>
  <c r="BI151" i="2"/>
  <c r="BI158" i="2"/>
  <c r="R117" i="2"/>
  <c r="N151" i="2"/>
  <c r="R134" i="2"/>
  <c r="N158" i="2"/>
  <c r="BI134" i="2"/>
  <c r="P158" i="2"/>
  <c r="P134" i="2"/>
  <c r="R158" i="2"/>
  <c r="BC122" i="2"/>
  <c r="BC147" i="2"/>
  <c r="BC152" i="2"/>
  <c r="BC161" i="2"/>
  <c r="BC124" i="2"/>
  <c r="BC128" i="2"/>
  <c r="F90" i="2"/>
  <c r="BC120" i="2"/>
  <c r="BC132" i="2"/>
  <c r="BC118" i="2"/>
  <c r="BC126" i="2"/>
  <c r="BC139" i="2"/>
  <c r="BC145" i="2"/>
  <c r="BC149" i="2"/>
  <c r="BC135" i="2"/>
  <c r="BC154" i="2"/>
  <c r="BC156" i="2"/>
  <c r="BC159" i="2"/>
  <c r="BC130" i="2"/>
  <c r="BC141" i="2"/>
  <c r="BC137" i="2"/>
  <c r="BC143" i="2"/>
  <c r="AW95" i="1"/>
  <c r="F33" i="2"/>
  <c r="BB95" i="1" s="1"/>
  <c r="BB94" i="1" s="1"/>
  <c r="W31" i="1" s="1"/>
  <c r="F32" i="2"/>
  <c r="BA95" i="1" s="1"/>
  <c r="BA94" i="1" s="1"/>
  <c r="AW94" i="1" s="1"/>
  <c r="AK30" i="1" s="1"/>
  <c r="F35" i="2"/>
  <c r="BD95" i="1" s="1"/>
  <c r="BD94" i="1" s="1"/>
  <c r="W33" i="1" s="1"/>
  <c r="F34" i="2"/>
  <c r="BC95" i="1" s="1"/>
  <c r="BC94" i="1" s="1"/>
  <c r="W32" i="1" s="1"/>
  <c r="R116" i="2" l="1"/>
  <c r="P116" i="2"/>
  <c r="N116" i="2"/>
  <c r="AU95" i="1" s="1"/>
  <c r="AU94" i="1" s="1"/>
  <c r="BI116" i="2"/>
  <c r="W30" i="1"/>
  <c r="AY94" i="1"/>
  <c r="F31" i="2"/>
  <c r="AZ95" i="1" s="1"/>
  <c r="AZ94" i="1" s="1"/>
  <c r="W29" i="1" s="1"/>
  <c r="AV95" i="1"/>
  <c r="AT95" i="1" s="1"/>
  <c r="AX94" i="1"/>
  <c r="AG95" i="1" l="1"/>
  <c r="AG94" i="1" s="1"/>
  <c r="AK26" i="1" s="1"/>
  <c r="AK35" i="1" s="1"/>
  <c r="AV94" i="1"/>
  <c r="AK29" i="1" s="1"/>
  <c r="AN95" i="1" l="1"/>
  <c r="AT94" i="1"/>
  <c r="AN94" i="1" l="1"/>
</calcChain>
</file>

<file path=xl/sharedStrings.xml><?xml version="1.0" encoding="utf-8"?>
<sst xmlns="http://schemas.openxmlformats.org/spreadsheetml/2006/main" count="654" uniqueCount="192">
  <si>
    <t>Export Komplet</t>
  </si>
  <si>
    <t/>
  </si>
  <si>
    <t>2.0</t>
  </si>
  <si>
    <t>ZAMOK</t>
  </si>
  <si>
    <t>False</t>
  </si>
  <si>
    <t>{86622400-e303-4544-a568-2f0ad4bd1245}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</si>
  <si>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</si>
  <si>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</si>
  <si>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</si>
  <si>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</si>
  <si>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</si>
  <si>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</si>
  <si>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</si>
  <si>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</si>
  <si>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</si>
  <si>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</si>
  <si>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</si>
  <si>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Osazování mobilních toalet v obvodu OŘ PHA 2024-2026</t>
  </si>
  <si>
    <t>KSO:</t>
  </si>
  <si>
    <t>CC-CZ:</t>
  </si>
  <si>
    <t>Místo:</t>
  </si>
  <si>
    <t>obvod OŘ Praha</t>
  </si>
  <si>
    <t>Datum:</t>
  </si>
  <si>
    <t>13. 8. 2024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</si>
  <si>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</si>
  <si>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</si>
  <si>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</si>
  <si>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</si>
  <si>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</si>
  <si>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</si>
  <si>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</si>
  <si>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</si>
  <si>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</si>
  <si>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</si>
  <si>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</si>
  <si>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</si>
  <si>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</si>
  <si>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</si>
  <si>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</si>
  <si>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</si>
  <si>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</si>
  <si>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</si>
  <si>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</si>
  <si>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</si>
  <si>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</si>
  <si>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</si>
  <si>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</si>
  <si>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</si>
  <si>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</si>
  <si>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</si>
  <si>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</si>
  <si>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</si>
  <si>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</si>
  <si>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</si>
  <si>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</si>
  <si>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</si>
  <si>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</si>
  <si>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</si>
  <si>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</si>
  <si>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</si>
  <si>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</si>
  <si>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</si>
  <si>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</si>
  <si>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</si>
  <si>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</si>
  <si>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</si>
  <si>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</si>
  <si>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</si>
  <si>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</si>
  <si>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</si>
  <si>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</si>
  <si>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</si>
  <si>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</si>
  <si>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</si>
  <si>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</si>
  <si>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</si>
  <si>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</si>
  <si>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</si>
  <si>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</si>
  <si>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</si>
  <si>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</si>
  <si>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</si>
  <si>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</si>
  <si>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</si>
  <si>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</si>
  <si>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</si>
  <si>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</si>
  <si>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</si>
  <si>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</si>
  <si>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</si>
  <si>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</si>
  <si>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01 - Mobilní WC do 1kusu</t>
  </si>
  <si>
    <t>02 - Mobilní WC 2 a více kusů</t>
  </si>
  <si>
    <t>03 - Mimořádné čištění</t>
  </si>
  <si>
    <t>04 - Havarijní osazení mobilního WC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</si>
  <si>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</si>
  <si>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</si>
  <si>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</si>
  <si>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</si>
  <si>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</si>
  <si>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</si>
  <si>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</si>
  <si>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</si>
  <si>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</si>
  <si>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</si>
  <si>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01</t>
  </si>
  <si>
    <t>Mobilní WC do 1kusu</t>
  </si>
  <si>
    <t>ROZPOCET</t>
  </si>
  <si>
    <t>K</t>
  </si>
  <si>
    <t>Mobilní toaleta s umyvadlem, cena za pronájem 1den/1kus v celkové délce pronájmu 1-7dnů, osazení na 1 místo, servis 1x týdně</t>
  </si>
  <si>
    <t>den</t>
  </si>
  <si>
    <t>4</t>
  </si>
  <si>
    <t>1291594097</t>
  </si>
  <si>
    <t>P</t>
  </si>
  <si>
    <t>Poznámka k položce:_x000D_
Jedná se o kompletní dodávku včetně dopravy na místo s následným odvozem a úklidem pozemku po odstranění mobilního WC, usazení do plochy s urovnáním a zajištěním WC, pravidelného úklidu včetně umytí, doplnění hygienických potřeb, kapalin a vyprázdnění fekální nádrže v četnosti 1x týdně_x000D_
_x000D_
Minimální standard vybavení toalety:_x000D_
- fekální nádrž 250l_x000D_
- držák na 2 role toaletního papíru_x000D_
- dveřní uzamykací systém s ukazatelem obsazenosti_x000D_
- zásobník na čistou vodu pro mytí rukou 40l_x000D_
- dávkovač na tekuté mýdlo_x000D_
- háček na oděvy</t>
  </si>
  <si>
    <t>1.2</t>
  </si>
  <si>
    <t>Mobilní toaleta s umyvadlem, cena za pronájem 1den/1kus v celkové délce pronájmu 1-7dnů, osazení na 1 místo, servis 2x týdně</t>
  </si>
  <si>
    <t>-351462021</t>
  </si>
  <si>
    <t>Poznámka k položce:_x000D_
Jedná se o kompletní dodávku včetně dopravy na místo s následným odvozem a úklidem pozemku po odstranění mobilního WC, usazení do plochy s urovnáním a zajištěním WC, pravidelného úklidu včetně umytí, doplnění hygienických potřeb, kapalin a vyprázdnění fekální nádrže v četnosti 2x týdně_x000D_
_x000D_
Minimální standard vybavení toalety:_x000D_
- fekální nádrž 250l_x000D_
- držák na 2 role toaletního papíru_x000D_
- dveřní uzamykací systém s ukazatelem obsazenosti_x000D_
- zásobník na čistou vodu pro mytí rukou 40l_x000D_
- dávkovač na tekuté mýdlo_x000D_
- háček na oděvy</t>
  </si>
  <si>
    <t>3</t>
  </si>
  <si>
    <t>Mobilní toaleta s umyvadlem, cena za pronájem 1den/1kus v celkové délce pronájmu 8-14dnů, osazení na 1 místo, servis 1x týdně</t>
  </si>
  <si>
    <t>-1061100504</t>
  </si>
  <si>
    <t>2.1</t>
  </si>
  <si>
    <t>Mobilní toaleta s umyvadlem, cena za pronájem 1den/1kus v celkové délce pronájmu 8-14dnů, osazení na 1 místo, servis 2x týdně</t>
  </si>
  <si>
    <t>87956110</t>
  </si>
  <si>
    <t>5</t>
  </si>
  <si>
    <t>Mobilní toaleta s umyvadlem, cena za pronájem 1den/1kus v celkové délce pronájmu 15-30dnů, osazení na 1 místo, servis 1x týdně</t>
  </si>
  <si>
    <t>-1618751030</t>
  </si>
  <si>
    <t>6</t>
  </si>
  <si>
    <t>3.11</t>
  </si>
  <si>
    <t>Mobilní toaleta s umyvadlem, cena za pronájem 1den/1kus v celkové délce pronájmu 15-30dnů, osazení na 1 místo, servis 2x týdně</t>
  </si>
  <si>
    <t>-1422983647</t>
  </si>
  <si>
    <t>7</t>
  </si>
  <si>
    <t>Mobilní toaleta s umyvadlem, cena za pronájem 1den/1kus v celkové délce pronájmu 31 a více dnů, osazení na 1 místo, servis 1x týdně</t>
  </si>
  <si>
    <t>980044311</t>
  </si>
  <si>
    <t>8</t>
  </si>
  <si>
    <t>4.11</t>
  </si>
  <si>
    <t>Mobilní toaleta s umyvadlem, cena za pronájem 1den/1kus v celkové délce pronájmu 31 a více dnů, osazení na 1 místo, servis 2x týdně</t>
  </si>
  <si>
    <t>606544701</t>
  </si>
  <si>
    <t>02</t>
  </si>
  <si>
    <t>Mobilní WC 2 a více kusů</t>
  </si>
  <si>
    <t>9</t>
  </si>
  <si>
    <t>1.1</t>
  </si>
  <si>
    <t>414008148</t>
  </si>
  <si>
    <t>10</t>
  </si>
  <si>
    <t>1.11</t>
  </si>
  <si>
    <t>877294461</t>
  </si>
  <si>
    <t>11</t>
  </si>
  <si>
    <t>2.2</t>
  </si>
  <si>
    <t>-560598382</t>
  </si>
  <si>
    <t>2.22</t>
  </si>
  <si>
    <t>1253593893</t>
  </si>
  <si>
    <t>13</t>
  </si>
  <si>
    <t>3.1</t>
  </si>
  <si>
    <t>-1515937301</t>
  </si>
  <si>
    <t>14</t>
  </si>
  <si>
    <t>3.12</t>
  </si>
  <si>
    <t>-718602122</t>
  </si>
  <si>
    <t>15</t>
  </si>
  <si>
    <t>4.1</t>
  </si>
  <si>
    <t>10957961</t>
  </si>
  <si>
    <t>16</t>
  </si>
  <si>
    <t>4.12</t>
  </si>
  <si>
    <t>606016241</t>
  </si>
  <si>
    <t>03</t>
  </si>
  <si>
    <t>Mimořádné čištění</t>
  </si>
  <si>
    <t>17</t>
  </si>
  <si>
    <t>3.33</t>
  </si>
  <si>
    <t>Neplánované čištění nad rámec běžného úklidu za 1 kus WC v jednom místě</t>
  </si>
  <si>
    <t>případ</t>
  </si>
  <si>
    <t>1282802616</t>
  </si>
  <si>
    <t>Poznámka k položce:_x000D_
jedná se o úklid nad rámec pravidelného úklidu včetně umytí, doplnění hygienických potřeb, kapalin , vyprázdnění fekální nádrže, likvidace odpadu a dopravy na místo</t>
  </si>
  <si>
    <t>18</t>
  </si>
  <si>
    <t>3.34</t>
  </si>
  <si>
    <t>Neplánované čištění nad rámec běžného úklidu za 2-5 kusů WC v jednom místě</t>
  </si>
  <si>
    <t>-1180438713</t>
  </si>
  <si>
    <t>19</t>
  </si>
  <si>
    <t>3.35</t>
  </si>
  <si>
    <t>Neplánované čištění nad rámec běžného úklidu za 5 a více kusů WC v jednom místě</t>
  </si>
  <si>
    <t>-2024448160</t>
  </si>
  <si>
    <t>04</t>
  </si>
  <si>
    <t>Havarijní osazení mobilního WC</t>
  </si>
  <si>
    <t>20</t>
  </si>
  <si>
    <t>4.01</t>
  </si>
  <si>
    <t>Příplatek za havarijní přistavení jakéhokoliv počtu WC na 1 místo do 3h od nahlášení požadavku v pracovní době 06:00-18:00h v pracovních dnech</t>
  </si>
  <si>
    <t>-1865488737</t>
  </si>
  <si>
    <t>Poznámka k položce:_x000D_
jedná se o mimořádné přistavení mobilní toalety na základě požadavku objednatele např. v důsledku havárie nad rámec standardní dodací lhůty pro běžné osazení.</t>
  </si>
  <si>
    <t>4.02</t>
  </si>
  <si>
    <t>Příplatek za havarijní přistavení jakéhokoliv počtu WC na 1 místo do 3h od nahlášení požadavku mimo pracovní dobu 18:00-06:00h, o víkendech a svátcích</t>
  </si>
  <si>
    <t>789571047</t>
  </si>
  <si>
    <t>Individuální kalkulace</t>
  </si>
  <si>
    <t>ORIENTAČNÍ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</si>
</sst>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358775</xdr:colOff>
      <xdr:row>104</xdr:row>
      <xdr:rowOff>38100</xdr:rowOff>
    </xdr:from>
    <xdr:to>
      <xdr:col>8</xdr:col>
      <xdr:colOff>1043940</xdr:colOff>
      <xdr:row>108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07275" y="733425"/>
          <a:ext cx="685165" cy="76200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30" t="s">
        <v>14</v>
      </c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R5" s="15"/>
      <c r="BE5" s="127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32" t="s">
        <v>17</v>
      </c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R6" s="15"/>
      <c r="BE6" s="128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28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28"/>
      <c r="BS8" s="12" t="s">
        <v>6</v>
      </c>
    </row>
    <row r="9" spans="1:74" ht="14.45" customHeight="1">
      <c r="B9" s="15"/>
      <c r="AR9" s="15"/>
      <c r="BE9" s="128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28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28"/>
      <c r="BS11" s="12" t="s">
        <v>6</v>
      </c>
    </row>
    <row r="12" spans="1:74" ht="6.95" customHeight="1">
      <c r="B12" s="15"/>
      <c r="AR12" s="15"/>
      <c r="BE12" s="128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28"/>
      <c r="BS13" s="12" t="s">
        <v>6</v>
      </c>
    </row>
    <row r="14" spans="1:74" ht="12.75">
      <c r="B14" s="15"/>
      <c r="E14" s="133" t="s">
        <v>31</v>
      </c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22" t="s">
        <v>28</v>
      </c>
      <c r="AN14" s="24" t="s">
        <v>31</v>
      </c>
      <c r="AR14" s="15"/>
      <c r="BE14" s="128"/>
      <c r="BS14" s="12" t="s">
        <v>6</v>
      </c>
    </row>
    <row r="15" spans="1:74" ht="6.95" customHeight="1">
      <c r="B15" s="15"/>
      <c r="AR15" s="15"/>
      <c r="BE15" s="128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28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28"/>
      <c r="BS17" s="12" t="s">
        <v>34</v>
      </c>
    </row>
    <row r="18" spans="2:71" ht="6.95" customHeight="1">
      <c r="B18" s="15"/>
      <c r="AR18" s="15"/>
      <c r="BE18" s="128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28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28"/>
      <c r="BS20" s="12" t="s">
        <v>34</v>
      </c>
    </row>
    <row r="21" spans="2:71" ht="6.95" customHeight="1">
      <c r="B21" s="15"/>
      <c r="AR21" s="15"/>
      <c r="BE21" s="128"/>
    </row>
    <row r="22" spans="2:71" ht="12" customHeight="1">
      <c r="B22" s="15"/>
      <c r="D22" s="22" t="s">
        <v>37</v>
      </c>
      <c r="AR22" s="15"/>
      <c r="BE22" s="128"/>
    </row>
    <row r="23" spans="2:71" ht="16.5" customHeight="1">
      <c r="B23" s="15"/>
      <c r="E23" s="135" t="s">
        <v>1</v>
      </c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R23" s="15"/>
      <c r="BE23" s="128"/>
    </row>
    <row r="24" spans="2:71" ht="6.95" customHeight="1">
      <c r="B24" s="15"/>
      <c r="AR24" s="15"/>
      <c r="BE24" s="128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28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36" t="e">
        <f>ROUND(AG94,2)</f>
        <v>#REF!</v>
      </c>
      <c r="AL26" s="137"/>
      <c r="AM26" s="137"/>
      <c r="AN26" s="137"/>
      <c r="AO26" s="137"/>
      <c r="AR26" s="26"/>
      <c r="BE26" s="128"/>
    </row>
    <row r="27" spans="2:71" s="1" customFormat="1" ht="6.95" customHeight="1">
      <c r="B27" s="26"/>
      <c r="AR27" s="26"/>
      <c r="BE27" s="128"/>
    </row>
    <row r="28" spans="2:71" s="1" customFormat="1" ht="12.75">
      <c r="B28" s="26"/>
      <c r="L28" s="138" t="s">
        <v>39</v>
      </c>
      <c r="M28" s="138"/>
      <c r="N28" s="138"/>
      <c r="O28" s="138"/>
      <c r="P28" s="138"/>
      <c r="W28" s="138" t="s">
        <v>40</v>
      </c>
      <c r="X28" s="138"/>
      <c r="Y28" s="138"/>
      <c r="Z28" s="138"/>
      <c r="AA28" s="138"/>
      <c r="AB28" s="138"/>
      <c r="AC28" s="138"/>
      <c r="AD28" s="138"/>
      <c r="AE28" s="138"/>
      <c r="AK28" s="138" t="s">
        <v>41</v>
      </c>
      <c r="AL28" s="138"/>
      <c r="AM28" s="138"/>
      <c r="AN28" s="138"/>
      <c r="AO28" s="138"/>
      <c r="AR28" s="26"/>
      <c r="BE28" s="128"/>
    </row>
    <row r="29" spans="2:71" s="2" customFormat="1" ht="14.45" customHeight="1">
      <c r="B29" s="30"/>
      <c r="D29" s="22" t="s">
        <v>42</v>
      </c>
      <c r="F29" s="22" t="s">
        <v>43</v>
      </c>
      <c r="L29" s="126">
        <v>0.21</v>
      </c>
      <c r="M29" s="125"/>
      <c r="N29" s="125"/>
      <c r="O29" s="125"/>
      <c r="P29" s="125"/>
      <c r="W29" s="124" t="e">
        <f>ROUND(AZ94, 2)</f>
        <v>#REF!</v>
      </c>
      <c r="X29" s="125"/>
      <c r="Y29" s="125"/>
      <c r="Z29" s="125"/>
      <c r="AA29" s="125"/>
      <c r="AB29" s="125"/>
      <c r="AC29" s="125"/>
      <c r="AD29" s="125"/>
      <c r="AE29" s="125"/>
      <c r="AK29" s="124" t="e">
        <f>ROUND(AV94, 2)</f>
        <v>#REF!</v>
      </c>
      <c r="AL29" s="125"/>
      <c r="AM29" s="125"/>
      <c r="AN29" s="125"/>
      <c r="AO29" s="125"/>
      <c r="AR29" s="30"/>
      <c r="BE29" s="129"/>
    </row>
    <row r="30" spans="2:71" s="2" customFormat="1" ht="14.45" customHeight="1">
      <c r="B30" s="30"/>
      <c r="F30" s="22" t="s">
        <v>44</v>
      </c>
      <c r="L30" s="126">
        <v>0.12</v>
      </c>
      <c r="M30" s="125"/>
      <c r="N30" s="125"/>
      <c r="O30" s="125"/>
      <c r="P30" s="125"/>
      <c r="W30" s="124">
        <f>ROUND(BA94, 2)</f>
        <v>0</v>
      </c>
      <c r="X30" s="125"/>
      <c r="Y30" s="125"/>
      <c r="Z30" s="125"/>
      <c r="AA30" s="125"/>
      <c r="AB30" s="125"/>
      <c r="AC30" s="125"/>
      <c r="AD30" s="125"/>
      <c r="AE30" s="125"/>
      <c r="AK30" s="124">
        <f>ROUND(AW94, 2)</f>
        <v>0</v>
      </c>
      <c r="AL30" s="125"/>
      <c r="AM30" s="125"/>
      <c r="AN30" s="125"/>
      <c r="AO30" s="125"/>
      <c r="AR30" s="30"/>
      <c r="BE30" s="129"/>
    </row>
    <row r="31" spans="2:71" s="2" customFormat="1" ht="14.45" hidden="1" customHeight="1">
      <c r="B31" s="30"/>
      <c r="F31" s="22" t="s">
        <v>45</v>
      </c>
      <c r="L31" s="126">
        <v>0.21</v>
      </c>
      <c r="M31" s="125"/>
      <c r="N31" s="125"/>
      <c r="O31" s="125"/>
      <c r="P31" s="125"/>
      <c r="W31" s="124">
        <f>ROUND(BB94, 2)</f>
        <v>0</v>
      </c>
      <c r="X31" s="125"/>
      <c r="Y31" s="125"/>
      <c r="Z31" s="125"/>
      <c r="AA31" s="125"/>
      <c r="AB31" s="125"/>
      <c r="AC31" s="125"/>
      <c r="AD31" s="125"/>
      <c r="AE31" s="125"/>
      <c r="AK31" s="124">
        <v>0</v>
      </c>
      <c r="AL31" s="125"/>
      <c r="AM31" s="125"/>
      <c r="AN31" s="125"/>
      <c r="AO31" s="125"/>
      <c r="AR31" s="30"/>
      <c r="BE31" s="129"/>
    </row>
    <row r="32" spans="2:71" s="2" customFormat="1" ht="14.45" hidden="1" customHeight="1">
      <c r="B32" s="30"/>
      <c r="F32" s="22" t="s">
        <v>46</v>
      </c>
      <c r="L32" s="126">
        <v>0.12</v>
      </c>
      <c r="M32" s="125"/>
      <c r="N32" s="125"/>
      <c r="O32" s="125"/>
      <c r="P32" s="125"/>
      <c r="W32" s="124">
        <f>ROUND(BC94, 2)</f>
        <v>0</v>
      </c>
      <c r="X32" s="125"/>
      <c r="Y32" s="125"/>
      <c r="Z32" s="125"/>
      <c r="AA32" s="125"/>
      <c r="AB32" s="125"/>
      <c r="AC32" s="125"/>
      <c r="AD32" s="125"/>
      <c r="AE32" s="125"/>
      <c r="AK32" s="124">
        <v>0</v>
      </c>
      <c r="AL32" s="125"/>
      <c r="AM32" s="125"/>
      <c r="AN32" s="125"/>
      <c r="AO32" s="125"/>
      <c r="AR32" s="30"/>
      <c r="BE32" s="129"/>
    </row>
    <row r="33" spans="2:57" s="2" customFormat="1" ht="14.45" hidden="1" customHeight="1">
      <c r="B33" s="30"/>
      <c r="F33" s="22" t="s">
        <v>47</v>
      </c>
      <c r="L33" s="126">
        <v>0</v>
      </c>
      <c r="M33" s="125"/>
      <c r="N33" s="125"/>
      <c r="O33" s="125"/>
      <c r="P33" s="125"/>
      <c r="W33" s="124">
        <f>ROUND(BD94, 2)</f>
        <v>0</v>
      </c>
      <c r="X33" s="125"/>
      <c r="Y33" s="125"/>
      <c r="Z33" s="125"/>
      <c r="AA33" s="125"/>
      <c r="AB33" s="125"/>
      <c r="AC33" s="125"/>
      <c r="AD33" s="125"/>
      <c r="AE33" s="125"/>
      <c r="AK33" s="124">
        <v>0</v>
      </c>
      <c r="AL33" s="125"/>
      <c r="AM33" s="125"/>
      <c r="AN33" s="125"/>
      <c r="AO33" s="125"/>
      <c r="AR33" s="30"/>
      <c r="BE33" s="129"/>
    </row>
    <row r="34" spans="2:57" s="1" customFormat="1" ht="6.95" customHeight="1">
      <c r="B34" s="26"/>
      <c r="AR34" s="26"/>
      <c r="BE34" s="128"/>
    </row>
    <row r="35" spans="2:57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58" t="s">
        <v>50</v>
      </c>
      <c r="Y35" s="159"/>
      <c r="Z35" s="159"/>
      <c r="AA35" s="159"/>
      <c r="AB35" s="159"/>
      <c r="AC35" s="33"/>
      <c r="AD35" s="33"/>
      <c r="AE35" s="33"/>
      <c r="AF35" s="33"/>
      <c r="AG35" s="33"/>
      <c r="AH35" s="33"/>
      <c r="AI35" s="33"/>
      <c r="AJ35" s="33"/>
      <c r="AK35" s="160" t="e">
        <f>SUM(AK26:AK33)</f>
        <v>#REF!</v>
      </c>
      <c r="AL35" s="159"/>
      <c r="AM35" s="159"/>
      <c r="AN35" s="159"/>
      <c r="AO35" s="161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6"/>
      <c r="D60" s="37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53</v>
      </c>
      <c r="AI60" s="28"/>
      <c r="AJ60" s="28"/>
      <c r="AK60" s="28"/>
      <c r="AL60" s="28"/>
      <c r="AM60" s="37" t="s">
        <v>54</v>
      </c>
      <c r="AN60" s="28"/>
      <c r="AO60" s="28"/>
      <c r="AR60" s="26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6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6"/>
      <c r="D75" s="37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53</v>
      </c>
      <c r="AI75" s="28"/>
      <c r="AJ75" s="28"/>
      <c r="AK75" s="28"/>
      <c r="AL75" s="28"/>
      <c r="AM75" s="37" t="s">
        <v>54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49" t="str">
        <f>K6</f>
        <v>Osazování mobilních toalet v obvodu OŘ PHA 2024-2026</v>
      </c>
      <c r="M85" s="150"/>
      <c r="N85" s="150"/>
      <c r="O85" s="150"/>
      <c r="P85" s="150"/>
      <c r="Q85" s="150"/>
      <c r="R85" s="150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/>
      <c r="AF85" s="150"/>
      <c r="AG85" s="150"/>
      <c r="AH85" s="150"/>
      <c r="AI85" s="150"/>
      <c r="AJ85" s="150"/>
      <c r="AR85" s="43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5" t="str">
        <f>IF(K8="","",K8)</f>
        <v>obvod OŘ Praha</v>
      </c>
      <c r="AI87" s="22" t="s">
        <v>22</v>
      </c>
      <c r="AM87" s="151" t="str">
        <f>IF(AN8= "","",AN8)</f>
        <v>13. 8. 2024</v>
      </c>
      <c r="AN87" s="151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52" t="str">
        <f>IF(E17="","",E17)</f>
        <v xml:space="preserve"> </v>
      </c>
      <c r="AN89" s="153"/>
      <c r="AO89" s="153"/>
      <c r="AP89" s="153"/>
      <c r="AR89" s="26"/>
      <c r="AS89" s="154" t="s">
        <v>58</v>
      </c>
      <c r="AT89" s="155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52" t="str">
        <f>IF(E20="","",E20)</f>
        <v>L. Ulrich, DiS.</v>
      </c>
      <c r="AN90" s="153"/>
      <c r="AO90" s="153"/>
      <c r="AP90" s="153"/>
      <c r="AR90" s="26"/>
      <c r="AS90" s="156"/>
      <c r="AT90" s="157"/>
      <c r="BD90" s="49"/>
    </row>
    <row r="91" spans="1:90" s="1" customFormat="1" ht="10.9" customHeight="1">
      <c r="B91" s="26"/>
      <c r="AR91" s="26"/>
      <c r="AS91" s="156"/>
      <c r="AT91" s="157"/>
      <c r="BD91" s="49"/>
    </row>
    <row r="92" spans="1:90" s="1" customFormat="1" ht="29.25" customHeight="1">
      <c r="B92" s="26"/>
      <c r="C92" s="144" t="s">
        <v>59</v>
      </c>
      <c r="D92" s="145"/>
      <c r="E92" s="145"/>
      <c r="F92" s="145"/>
      <c r="G92" s="145"/>
      <c r="H92" s="50"/>
      <c r="I92" s="146" t="s">
        <v>60</v>
      </c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7" t="s">
        <v>61</v>
      </c>
      <c r="AH92" s="145"/>
      <c r="AI92" s="145"/>
      <c r="AJ92" s="145"/>
      <c r="AK92" s="145"/>
      <c r="AL92" s="145"/>
      <c r="AM92" s="145"/>
      <c r="AN92" s="146" t="s">
        <v>62</v>
      </c>
      <c r="AO92" s="145"/>
      <c r="AP92" s="148"/>
      <c r="AQ92" s="51" t="s">
        <v>63</v>
      </c>
      <c r="AR92" s="26"/>
      <c r="AS92" s="52" t="s">
        <v>64</v>
      </c>
      <c r="AT92" s="53" t="s">
        <v>65</v>
      </c>
      <c r="AU92" s="53" t="s">
        <v>66</v>
      </c>
      <c r="AV92" s="53" t="s">
        <v>67</v>
      </c>
      <c r="AW92" s="53" t="s">
        <v>68</v>
      </c>
      <c r="AX92" s="53" t="s">
        <v>69</v>
      </c>
      <c r="AY92" s="53" t="s">
        <v>70</v>
      </c>
      <c r="AZ92" s="53" t="s">
        <v>71</v>
      </c>
      <c r="BA92" s="53" t="s">
        <v>72</v>
      </c>
      <c r="BB92" s="53" t="s">
        <v>73</v>
      </c>
      <c r="BC92" s="53" t="s">
        <v>74</v>
      </c>
      <c r="BD92" s="54" t="s">
        <v>75</v>
      </c>
    </row>
    <row r="93" spans="1:90" s="1" customFormat="1" ht="10.9" customHeight="1">
      <c r="B93" s="26"/>
      <c r="AR93" s="26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76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42" t="e">
        <f>ROUND(AG95,2)</f>
        <v>#REF!</v>
      </c>
      <c r="AH94" s="142"/>
      <c r="AI94" s="142"/>
      <c r="AJ94" s="142"/>
      <c r="AK94" s="142"/>
      <c r="AL94" s="142"/>
      <c r="AM94" s="142"/>
      <c r="AN94" s="143" t="e">
        <f>SUM(AG94,AT94)</f>
        <v>#REF!</v>
      </c>
      <c r="AO94" s="143"/>
      <c r="AP94" s="143"/>
      <c r="AQ94" s="59" t="s">
        <v>1</v>
      </c>
      <c r="AR94" s="56"/>
      <c r="AS94" s="60">
        <f>ROUND(AS95,2)</f>
        <v>0</v>
      </c>
      <c r="AT94" s="61" t="e">
        <f>ROUND(SUM(AV94:AW94),2)</f>
        <v>#REF!</v>
      </c>
      <c r="AU94" s="62" t="e">
        <f>ROUND(AU95,5)</f>
        <v>#REF!</v>
      </c>
      <c r="AV94" s="61" t="e">
        <f>ROUND(AZ94*L29,2)</f>
        <v>#REF!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 t="e">
        <f>ROUND(AZ95,2)</f>
        <v>#REF!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77</v>
      </c>
      <c r="BT94" s="64" t="s">
        <v>78</v>
      </c>
      <c r="BV94" s="64" t="s">
        <v>79</v>
      </c>
      <c r="BW94" s="64" t="s">
        <v>5</v>
      </c>
      <c r="BX94" s="64" t="s">
        <v>80</v>
      </c>
      <c r="CL94" s="64" t="s">
        <v>1</v>
      </c>
    </row>
    <row r="95" spans="1:90" s="6" customFormat="1" ht="24.75" customHeight="1">
      <c r="A95" s="65" t="s">
        <v>81</v>
      </c>
      <c r="B95" s="66"/>
      <c r="C95" s="67"/>
      <c r="D95" s="141" t="s">
        <v>14</v>
      </c>
      <c r="E95" s="141"/>
      <c r="F95" s="141"/>
      <c r="G95" s="141"/>
      <c r="H95" s="141"/>
      <c r="I95" s="68"/>
      <c r="J95" s="141" t="s">
        <v>17</v>
      </c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39" t="e">
        <f>'OR_PHA - Osazování mobiln...'!#REF!</f>
        <v>#REF!</v>
      </c>
      <c r="AH95" s="140"/>
      <c r="AI95" s="140"/>
      <c r="AJ95" s="140"/>
      <c r="AK95" s="140"/>
      <c r="AL95" s="140"/>
      <c r="AM95" s="140"/>
      <c r="AN95" s="139" t="e">
        <f>SUM(AG95,AT95)</f>
        <v>#REF!</v>
      </c>
      <c r="AO95" s="140"/>
      <c r="AP95" s="140"/>
      <c r="AQ95" s="69" t="s">
        <v>82</v>
      </c>
      <c r="AR95" s="66"/>
      <c r="AS95" s="70">
        <v>0</v>
      </c>
      <c r="AT95" s="71" t="e">
        <f>ROUND(SUM(AV95:AW95),2)</f>
        <v>#REF!</v>
      </c>
      <c r="AU95" s="72" t="e">
        <f>'OR_PHA - Osazování mobiln...'!N116</f>
        <v>#REF!</v>
      </c>
      <c r="AV95" s="71" t="e">
        <f>'OR_PHA - Osazování mobiln...'!#REF!</f>
        <v>#REF!</v>
      </c>
      <c r="AW95" s="71" t="e">
        <f>'OR_PHA - Osazování mobiln...'!#REF!</f>
        <v>#REF!</v>
      </c>
      <c r="AX95" s="71" t="e">
        <f>'OR_PHA - Osazování mobiln...'!#REF!</f>
        <v>#REF!</v>
      </c>
      <c r="AY95" s="71" t="e">
        <f>'OR_PHA - Osazování mobiln...'!#REF!</f>
        <v>#REF!</v>
      </c>
      <c r="AZ95" s="71" t="e">
        <f>'OR_PHA - Osazování mobiln...'!F31</f>
        <v>#REF!</v>
      </c>
      <c r="BA95" s="71">
        <f>'OR_PHA - Osazování mobiln...'!F32</f>
        <v>0</v>
      </c>
      <c r="BB95" s="71">
        <f>'OR_PHA - Osazování mobiln...'!F33</f>
        <v>0</v>
      </c>
      <c r="BC95" s="71">
        <f>'OR_PHA - Osazování mobiln...'!F34</f>
        <v>0</v>
      </c>
      <c r="BD95" s="73">
        <f>'OR_PHA - Osazování mobiln...'!F35</f>
        <v>0</v>
      </c>
      <c r="BT95" s="74" t="s">
        <v>83</v>
      </c>
      <c r="BU95" s="74" t="s">
        <v>84</v>
      </c>
      <c r="BV95" s="74" t="s">
        <v>79</v>
      </c>
      <c r="BW95" s="74" t="s">
        <v>5</v>
      </c>
      <c r="BX95" s="74" t="s">
        <v>80</v>
      </c>
      <c r="CL95" s="74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sheetProtection algorithmName="SHA-512" hashValue="sSS1MNMVjYJc0roTexfNbdK1rOUQbaAh5p5LoejN4Wo5cqS4fB7kXc7UBlm+cGCWYEI0A6HKv1KiL7Peer4Q0w==" saltValue="XN9wRphfhndPcK8lGWuJD5/EcWeYSG8ekJo1VEFmublwhi/hBUXhTMZTZd/AMwuhJXWyleNn41Nxp4TupeOiC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OR_PHA - Osazování mobil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163"/>
  <sheetViews>
    <sheetView showGridLines="0" tabSelected="1" workbookViewId="0">
      <selection activeCell="V107" sqref="V10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85.5" customWidth="1"/>
    <col min="7" max="7" width="7.5" customWidth="1"/>
    <col min="8" max="8" width="18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5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16.5" hidden="1" customHeight="1">
      <c r="B7" s="26"/>
      <c r="E7" s="149" t="s">
        <v>17</v>
      </c>
      <c r="F7" s="162"/>
      <c r="G7" s="162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63" t="str">
        <f>'Rekapitulace zakázky'!E14</f>
        <v>Vyplň údaj</v>
      </c>
      <c r="F16" s="130"/>
      <c r="G16" s="130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tr">
        <f>IF('Rekapitulace zakázky'!E17="","",'Rekapitulace zakázky'!E17)</f>
        <v xml:space="preserve"> 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6"/>
      <c r="E25" s="135" t="s">
        <v>1</v>
      </c>
      <c r="F25" s="135"/>
      <c r="G25" s="135"/>
      <c r="J25" s="76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6"/>
      <c r="E27" s="46"/>
      <c r="F27" s="46"/>
      <c r="G27" s="46"/>
      <c r="H27" s="46"/>
      <c r="I27" s="46"/>
      <c r="J27" s="26"/>
    </row>
    <row r="28" spans="2:10" s="1" customFormat="1" ht="25.35" hidden="1" customHeight="1">
      <c r="B28" s="26"/>
      <c r="D28" s="77" t="s">
        <v>38</v>
      </c>
      <c r="J28" s="26"/>
    </row>
    <row r="29" spans="2:10" s="1" customFormat="1" ht="6.95" hidden="1" customHeight="1">
      <c r="B29" s="26"/>
      <c r="D29" s="46"/>
      <c r="E29" s="46"/>
      <c r="F29" s="46"/>
      <c r="G29" s="46"/>
      <c r="H29" s="46"/>
      <c r="I29" s="46"/>
      <c r="J29" s="26"/>
    </row>
    <row r="30" spans="2:10" s="1" customFormat="1" ht="14.45" hidden="1" customHeight="1">
      <c r="B30" s="26"/>
      <c r="F30" s="29" t="s">
        <v>40</v>
      </c>
      <c r="H30" s="29" t="s">
        <v>39</v>
      </c>
      <c r="J30" s="26"/>
    </row>
    <row r="31" spans="2:10" s="1" customFormat="1" ht="14.45" hidden="1" customHeight="1">
      <c r="B31" s="26"/>
      <c r="D31" s="48" t="s">
        <v>42</v>
      </c>
      <c r="E31" s="22" t="s">
        <v>43</v>
      </c>
      <c r="F31" s="78" t="e">
        <f>ROUND((SUM(BC116:BC162)),  2)</f>
        <v>#REF!</v>
      </c>
      <c r="H31" s="79">
        <v>0.21</v>
      </c>
      <c r="J31" s="26"/>
    </row>
    <row r="32" spans="2:10" s="1" customFormat="1" ht="14.45" hidden="1" customHeight="1">
      <c r="B32" s="26"/>
      <c r="E32" s="22" t="s">
        <v>44</v>
      </c>
      <c r="F32" s="78">
        <f>ROUND((SUM(BD116:BD162)),  2)</f>
        <v>0</v>
      </c>
      <c r="H32" s="79">
        <v>0.12</v>
      </c>
      <c r="J32" s="26"/>
    </row>
    <row r="33" spans="2:10" s="1" customFormat="1" ht="14.45" hidden="1" customHeight="1">
      <c r="B33" s="26"/>
      <c r="E33" s="22" t="s">
        <v>45</v>
      </c>
      <c r="F33" s="78">
        <f>ROUND((SUM(BE116:BE162)),  2)</f>
        <v>0</v>
      </c>
      <c r="H33" s="79">
        <v>0.21</v>
      </c>
      <c r="J33" s="26"/>
    </row>
    <row r="34" spans="2:10" s="1" customFormat="1" ht="14.45" hidden="1" customHeight="1">
      <c r="B34" s="26"/>
      <c r="E34" s="22" t="s">
        <v>46</v>
      </c>
      <c r="F34" s="78">
        <f>ROUND((SUM(BF116:BF162)),  2)</f>
        <v>0</v>
      </c>
      <c r="H34" s="79">
        <v>0.12</v>
      </c>
      <c r="J34" s="26"/>
    </row>
    <row r="35" spans="2:10" s="1" customFormat="1" ht="14.45" hidden="1" customHeight="1">
      <c r="B35" s="26"/>
      <c r="E35" s="22" t="s">
        <v>47</v>
      </c>
      <c r="F35" s="78">
        <f>ROUND((SUM(BG116:BG162)),  2)</f>
        <v>0</v>
      </c>
      <c r="H35" s="79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0"/>
      <c r="D37" s="81" t="s">
        <v>48</v>
      </c>
      <c r="E37" s="50"/>
      <c r="F37" s="50"/>
      <c r="G37" s="82" t="s">
        <v>49</v>
      </c>
      <c r="H37" s="50"/>
      <c r="I37" s="83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5" t="s">
        <v>51</v>
      </c>
      <c r="E50" s="36"/>
      <c r="F50" s="36"/>
      <c r="G50" s="35" t="s">
        <v>52</v>
      </c>
      <c r="H50" s="36"/>
      <c r="I50" s="36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7" t="s">
        <v>53</v>
      </c>
      <c r="E61" s="28"/>
      <c r="F61" s="84" t="s">
        <v>54</v>
      </c>
      <c r="G61" s="37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5" t="s">
        <v>55</v>
      </c>
      <c r="E65" s="36"/>
      <c r="F65" s="36"/>
      <c r="G65" s="35" t="s">
        <v>56</v>
      </c>
      <c r="H65" s="36"/>
      <c r="I65" s="36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7" t="s">
        <v>53</v>
      </c>
      <c r="E76" s="28"/>
      <c r="F76" s="84" t="s">
        <v>54</v>
      </c>
      <c r="G76" s="37" t="s">
        <v>53</v>
      </c>
      <c r="H76" s="28"/>
      <c r="I76" s="28"/>
      <c r="J76" s="26"/>
    </row>
    <row r="77" spans="2:10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26"/>
    </row>
    <row r="78" spans="2:10" hidden="1"/>
    <row r="79" spans="2:10" hidden="1"/>
    <row r="80" spans="2:10" hidden="1"/>
    <row r="81" spans="2:45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16.5" hidden="1" customHeight="1">
      <c r="B85" s="26"/>
      <c r="E85" s="149" t="str">
        <f>E7</f>
        <v>Osazování mobilních toalet v obvodu OŘ PHA 2024-2026</v>
      </c>
      <c r="F85" s="162"/>
      <c r="G85" s="162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5" t="s">
        <v>88</v>
      </c>
      <c r="D92" s="80"/>
      <c r="E92" s="80"/>
      <c r="F92" s="80"/>
      <c r="G92" s="80"/>
      <c r="H92" s="80"/>
      <c r="I92" s="80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6" t="s">
        <v>89</v>
      </c>
      <c r="J94" s="26"/>
      <c r="AS94" s="12" t="s">
        <v>90</v>
      </c>
    </row>
    <row r="95" spans="2:45" s="8" customFormat="1" ht="24.95" hidden="1" customHeight="1">
      <c r="B95" s="87"/>
      <c r="D95" s="88" t="s">
        <v>91</v>
      </c>
      <c r="E95" s="89"/>
      <c r="F95" s="89"/>
      <c r="G95" s="89"/>
      <c r="H95" s="89"/>
      <c r="J95" s="87"/>
    </row>
    <row r="96" spans="2:45" s="8" customFormat="1" ht="24.95" hidden="1" customHeight="1">
      <c r="B96" s="87"/>
      <c r="D96" s="88" t="s">
        <v>92</v>
      </c>
      <c r="E96" s="89"/>
      <c r="F96" s="89"/>
      <c r="G96" s="89"/>
      <c r="H96" s="89"/>
      <c r="J96" s="87"/>
    </row>
    <row r="97" spans="2:10" s="8" customFormat="1" ht="24.95" hidden="1" customHeight="1">
      <c r="B97" s="87"/>
      <c r="D97" s="88" t="s">
        <v>93</v>
      </c>
      <c r="E97" s="89"/>
      <c r="F97" s="89"/>
      <c r="G97" s="89"/>
      <c r="H97" s="89"/>
      <c r="J97" s="87"/>
    </row>
    <row r="98" spans="2:10" s="8" customFormat="1" ht="24.95" hidden="1" customHeight="1">
      <c r="B98" s="87"/>
      <c r="D98" s="88" t="s">
        <v>94</v>
      </c>
      <c r="E98" s="89"/>
      <c r="F98" s="89"/>
      <c r="G98" s="89"/>
      <c r="H98" s="89"/>
      <c r="J98" s="87"/>
    </row>
    <row r="99" spans="2:10" s="1" customFormat="1" ht="21.75" hidden="1" customHeight="1">
      <c r="B99" s="26"/>
      <c r="J99" s="26"/>
    </row>
    <row r="100" spans="2:10" s="1" customFormat="1" ht="6.95" hidden="1" customHeight="1">
      <c r="B100" s="38"/>
      <c r="C100" s="39"/>
      <c r="D100" s="39"/>
      <c r="E100" s="39"/>
      <c r="F100" s="39"/>
      <c r="G100" s="39"/>
      <c r="H100" s="39"/>
      <c r="I100" s="39"/>
      <c r="J100" s="26"/>
    </row>
    <row r="101" spans="2:10" hidden="1"/>
    <row r="102" spans="2:10" hidden="1"/>
    <row r="103" spans="2:10" hidden="1"/>
    <row r="104" spans="2:10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26"/>
    </row>
    <row r="105" spans="2:10" s="1" customFormat="1" ht="24.95" customHeight="1">
      <c r="B105" s="26"/>
      <c r="C105" s="16" t="s">
        <v>191</v>
      </c>
      <c r="J105" s="26"/>
    </row>
    <row r="106" spans="2:10" s="1" customFormat="1" ht="6.95" customHeight="1">
      <c r="B106" s="26"/>
      <c r="J106" s="26"/>
    </row>
    <row r="107" spans="2:10" s="1" customFormat="1" ht="12" customHeight="1">
      <c r="B107" s="26"/>
      <c r="C107" s="22" t="s">
        <v>16</v>
      </c>
      <c r="J107" s="26"/>
    </row>
    <row r="108" spans="2:10" s="1" customFormat="1" ht="16.5" customHeight="1">
      <c r="B108" s="26"/>
      <c r="E108" s="149" t="str">
        <f>E7</f>
        <v>Osazování mobilních toalet v obvodu OŘ PHA 2024-2026</v>
      </c>
      <c r="F108" s="162"/>
      <c r="G108" s="162"/>
      <c r="J108" s="26"/>
    </row>
    <row r="109" spans="2:10" s="1" customFormat="1" ht="6.95" customHeight="1">
      <c r="B109" s="26"/>
      <c r="J109" s="26"/>
    </row>
    <row r="110" spans="2:10" s="1" customFormat="1" ht="12" customHeight="1">
      <c r="B110" s="26"/>
      <c r="C110" s="22" t="s">
        <v>20</v>
      </c>
      <c r="F110" s="20" t="str">
        <f>F10</f>
        <v>obvod OŘ Praha</v>
      </c>
      <c r="H110" s="22"/>
      <c r="J110" s="26"/>
    </row>
    <row r="111" spans="2:10" s="1" customFormat="1" ht="6.95" customHeight="1">
      <c r="B111" s="26"/>
      <c r="J111" s="26"/>
    </row>
    <row r="112" spans="2:10" s="1" customFormat="1" ht="15.2" customHeight="1">
      <c r="B112" s="26"/>
      <c r="C112" s="22" t="s">
        <v>24</v>
      </c>
      <c r="F112" s="20" t="str">
        <f>E13</f>
        <v>Správa železnic, státní organizace</v>
      </c>
      <c r="H112" s="22"/>
      <c r="J112" s="26"/>
    </row>
    <row r="113" spans="2:63" s="1" customFormat="1" ht="15.2" customHeight="1">
      <c r="B113" s="26"/>
      <c r="C113" s="22" t="s">
        <v>30</v>
      </c>
      <c r="F113" s="20" t="str">
        <f>IF(E16="","",E16)</f>
        <v>Vyplň údaj</v>
      </c>
      <c r="H113" s="22"/>
      <c r="J113" s="26"/>
    </row>
    <row r="114" spans="2:63" s="1" customFormat="1" ht="10.35" customHeight="1">
      <c r="B114" s="26"/>
      <c r="J114" s="26"/>
    </row>
    <row r="115" spans="2:63" s="9" customFormat="1" ht="29.25" customHeight="1">
      <c r="B115" s="90"/>
      <c r="C115" s="91" t="s">
        <v>95</v>
      </c>
      <c r="D115" s="92" t="s">
        <v>63</v>
      </c>
      <c r="E115" s="92" t="s">
        <v>59</v>
      </c>
      <c r="F115" s="92" t="s">
        <v>60</v>
      </c>
      <c r="G115" s="92" t="s">
        <v>96</v>
      </c>
      <c r="H115" s="92" t="s">
        <v>97</v>
      </c>
      <c r="I115" s="93" t="s">
        <v>98</v>
      </c>
      <c r="J115" s="90"/>
      <c r="K115" s="52" t="s">
        <v>1</v>
      </c>
      <c r="L115" s="53" t="s">
        <v>42</v>
      </c>
      <c r="M115" s="53" t="s">
        <v>99</v>
      </c>
      <c r="N115" s="53" t="s">
        <v>100</v>
      </c>
      <c r="O115" s="53" t="s">
        <v>101</v>
      </c>
      <c r="P115" s="53" t="s">
        <v>102</v>
      </c>
      <c r="Q115" s="53" t="s">
        <v>103</v>
      </c>
      <c r="R115" s="54" t="s">
        <v>104</v>
      </c>
    </row>
    <row r="116" spans="2:63" s="1" customFormat="1" ht="22.9" customHeight="1">
      <c r="B116" s="26"/>
      <c r="C116" s="57"/>
      <c r="J116" s="26"/>
      <c r="K116" s="55"/>
      <c r="L116" s="46"/>
      <c r="M116" s="46"/>
      <c r="N116" s="94" t="e">
        <f>N117+N134+N151+N158</f>
        <v>#REF!</v>
      </c>
      <c r="O116" s="46"/>
      <c r="P116" s="94" t="e">
        <f>P117+P134+P151+P158</f>
        <v>#REF!</v>
      </c>
      <c r="Q116" s="46"/>
      <c r="R116" s="95" t="e">
        <f>R117+R134+R151+R158</f>
        <v>#REF!</v>
      </c>
      <c r="AR116" s="12" t="s">
        <v>77</v>
      </c>
      <c r="AS116" s="12" t="s">
        <v>90</v>
      </c>
      <c r="BI116" s="96" t="e">
        <f>BI117+BI134+BI151+BI158</f>
        <v>#REF!</v>
      </c>
    </row>
    <row r="117" spans="2:63" s="10" customFormat="1" ht="25.9" customHeight="1">
      <c r="B117" s="97"/>
      <c r="D117" s="98" t="s">
        <v>77</v>
      </c>
      <c r="E117" s="99" t="s">
        <v>105</v>
      </c>
      <c r="F117" s="99" t="s">
        <v>106</v>
      </c>
      <c r="H117" s="100"/>
      <c r="J117" s="97"/>
      <c r="K117" s="101"/>
      <c r="N117" s="102" t="e">
        <f>SUM(N118:N133)</f>
        <v>#REF!</v>
      </c>
      <c r="P117" s="102" t="e">
        <f>SUM(P118:P133)</f>
        <v>#REF!</v>
      </c>
      <c r="R117" s="103" t="e">
        <f>SUM(R118:R133)</f>
        <v>#REF!</v>
      </c>
      <c r="AP117" s="98" t="s">
        <v>83</v>
      </c>
      <c r="AR117" s="104" t="s">
        <v>77</v>
      </c>
      <c r="AS117" s="104" t="s">
        <v>78</v>
      </c>
      <c r="AW117" s="98" t="s">
        <v>107</v>
      </c>
      <c r="BI117" s="105" t="e">
        <f>SUM(BI118:BI133)</f>
        <v>#REF!</v>
      </c>
    </row>
    <row r="118" spans="2:63" s="1" customFormat="1" ht="37.9" customHeight="1">
      <c r="B118" s="26"/>
      <c r="C118" s="106" t="s">
        <v>83</v>
      </c>
      <c r="D118" s="106" t="s">
        <v>108</v>
      </c>
      <c r="E118" s="107" t="s">
        <v>83</v>
      </c>
      <c r="F118" s="108" t="s">
        <v>109</v>
      </c>
      <c r="G118" s="109" t="s">
        <v>110</v>
      </c>
      <c r="H118" s="110"/>
      <c r="I118" s="108" t="s">
        <v>190</v>
      </c>
      <c r="J118" s="26"/>
      <c r="K118" s="111" t="s">
        <v>1</v>
      </c>
      <c r="L118" s="112" t="s">
        <v>43</v>
      </c>
      <c r="N118" s="113" t="e">
        <f>M118*#REF!</f>
        <v>#REF!</v>
      </c>
      <c r="O118" s="113">
        <v>0</v>
      </c>
      <c r="P118" s="113" t="e">
        <f>O118*#REF!</f>
        <v>#REF!</v>
      </c>
      <c r="Q118" s="113">
        <v>0</v>
      </c>
      <c r="R118" s="114" t="e">
        <f>Q118*#REF!</f>
        <v>#REF!</v>
      </c>
      <c r="AP118" s="115" t="s">
        <v>111</v>
      </c>
      <c r="AR118" s="115" t="s">
        <v>108</v>
      </c>
      <c r="AS118" s="115" t="s">
        <v>83</v>
      </c>
      <c r="AW118" s="12" t="s">
        <v>107</v>
      </c>
      <c r="BC118" s="116" t="e">
        <f>IF(L118="základní",#REF!,0)</f>
        <v>#REF!</v>
      </c>
      <c r="BD118" s="116">
        <f>IF(L118="snížená",#REF!,0)</f>
        <v>0</v>
      </c>
      <c r="BE118" s="116">
        <f>IF(L118="zákl. přenesená",#REF!,0)</f>
        <v>0</v>
      </c>
      <c r="BF118" s="116">
        <f>IF(L118="sníž. přenesená",#REF!,0)</f>
        <v>0</v>
      </c>
      <c r="BG118" s="116">
        <f>IF(L118="nulová",#REF!,0)</f>
        <v>0</v>
      </c>
      <c r="BH118" s="12" t="s">
        <v>83</v>
      </c>
      <c r="BI118" s="116" t="e">
        <f>ROUND(H118*#REF!,2)</f>
        <v>#REF!</v>
      </c>
      <c r="BJ118" s="12" t="s">
        <v>111</v>
      </c>
      <c r="BK118" s="115" t="s">
        <v>112</v>
      </c>
    </row>
    <row r="119" spans="2:63" s="1" customFormat="1" ht="117">
      <c r="B119" s="26"/>
      <c r="D119" s="117" t="s">
        <v>113</v>
      </c>
      <c r="F119" s="118" t="s">
        <v>114</v>
      </c>
      <c r="H119" s="119"/>
      <c r="J119" s="26"/>
      <c r="K119" s="120"/>
      <c r="R119" s="49"/>
      <c r="AR119" s="12" t="s">
        <v>113</v>
      </c>
      <c r="AS119" s="12" t="s">
        <v>83</v>
      </c>
    </row>
    <row r="120" spans="2:63" s="1" customFormat="1" ht="37.9" customHeight="1">
      <c r="B120" s="26"/>
      <c r="C120" s="106" t="s">
        <v>85</v>
      </c>
      <c r="D120" s="106" t="s">
        <v>108</v>
      </c>
      <c r="E120" s="107" t="s">
        <v>115</v>
      </c>
      <c r="F120" s="108" t="s">
        <v>116</v>
      </c>
      <c r="G120" s="109" t="s">
        <v>110</v>
      </c>
      <c r="H120" s="110"/>
      <c r="I120" s="108" t="s">
        <v>190</v>
      </c>
      <c r="J120" s="26"/>
      <c r="K120" s="111" t="s">
        <v>1</v>
      </c>
      <c r="L120" s="112" t="s">
        <v>43</v>
      </c>
      <c r="N120" s="113" t="e">
        <f>M120*#REF!</f>
        <v>#REF!</v>
      </c>
      <c r="O120" s="113">
        <v>0</v>
      </c>
      <c r="P120" s="113" t="e">
        <f>O120*#REF!</f>
        <v>#REF!</v>
      </c>
      <c r="Q120" s="113">
        <v>0</v>
      </c>
      <c r="R120" s="114" t="e">
        <f>Q120*#REF!</f>
        <v>#REF!</v>
      </c>
      <c r="AP120" s="115" t="s">
        <v>111</v>
      </c>
      <c r="AR120" s="115" t="s">
        <v>108</v>
      </c>
      <c r="AS120" s="115" t="s">
        <v>83</v>
      </c>
      <c r="AW120" s="12" t="s">
        <v>107</v>
      </c>
      <c r="BC120" s="116" t="e">
        <f>IF(L120="základní",#REF!,0)</f>
        <v>#REF!</v>
      </c>
      <c r="BD120" s="116">
        <f>IF(L120="snížená",#REF!,0)</f>
        <v>0</v>
      </c>
      <c r="BE120" s="116">
        <f>IF(L120="zákl. přenesená",#REF!,0)</f>
        <v>0</v>
      </c>
      <c r="BF120" s="116">
        <f>IF(L120="sníž. přenesená",#REF!,0)</f>
        <v>0</v>
      </c>
      <c r="BG120" s="116">
        <f>IF(L120="nulová",#REF!,0)</f>
        <v>0</v>
      </c>
      <c r="BH120" s="12" t="s">
        <v>83</v>
      </c>
      <c r="BI120" s="116" t="e">
        <f>ROUND(H120*#REF!,2)</f>
        <v>#REF!</v>
      </c>
      <c r="BJ120" s="12" t="s">
        <v>111</v>
      </c>
      <c r="BK120" s="115" t="s">
        <v>117</v>
      </c>
    </row>
    <row r="121" spans="2:63" s="1" customFormat="1" ht="117">
      <c r="B121" s="26"/>
      <c r="D121" s="117" t="s">
        <v>113</v>
      </c>
      <c r="F121" s="118" t="s">
        <v>118</v>
      </c>
      <c r="H121" s="119"/>
      <c r="J121" s="26"/>
      <c r="K121" s="120"/>
      <c r="R121" s="49"/>
      <c r="AR121" s="12" t="s">
        <v>113</v>
      </c>
      <c r="AS121" s="12" t="s">
        <v>83</v>
      </c>
    </row>
    <row r="122" spans="2:63" s="1" customFormat="1" ht="37.9" customHeight="1">
      <c r="B122" s="26"/>
      <c r="C122" s="106" t="s">
        <v>119</v>
      </c>
      <c r="D122" s="106" t="s">
        <v>108</v>
      </c>
      <c r="E122" s="107" t="s">
        <v>85</v>
      </c>
      <c r="F122" s="108" t="s">
        <v>120</v>
      </c>
      <c r="G122" s="109" t="s">
        <v>110</v>
      </c>
      <c r="H122" s="110"/>
      <c r="I122" s="108" t="s">
        <v>190</v>
      </c>
      <c r="J122" s="26"/>
      <c r="K122" s="111" t="s">
        <v>1</v>
      </c>
      <c r="L122" s="112" t="s">
        <v>43</v>
      </c>
      <c r="N122" s="113" t="e">
        <f>M122*#REF!</f>
        <v>#REF!</v>
      </c>
      <c r="O122" s="113">
        <v>0</v>
      </c>
      <c r="P122" s="113" t="e">
        <f>O122*#REF!</f>
        <v>#REF!</v>
      </c>
      <c r="Q122" s="113">
        <v>0</v>
      </c>
      <c r="R122" s="114" t="e">
        <f>Q122*#REF!</f>
        <v>#REF!</v>
      </c>
      <c r="AP122" s="115" t="s">
        <v>111</v>
      </c>
      <c r="AR122" s="115" t="s">
        <v>108</v>
      </c>
      <c r="AS122" s="115" t="s">
        <v>83</v>
      </c>
      <c r="AW122" s="12" t="s">
        <v>107</v>
      </c>
      <c r="BC122" s="116" t="e">
        <f>IF(L122="základní",#REF!,0)</f>
        <v>#REF!</v>
      </c>
      <c r="BD122" s="116">
        <f>IF(L122="snížená",#REF!,0)</f>
        <v>0</v>
      </c>
      <c r="BE122" s="116">
        <f>IF(L122="zákl. přenesená",#REF!,0)</f>
        <v>0</v>
      </c>
      <c r="BF122" s="116">
        <f>IF(L122="sníž. přenesená",#REF!,0)</f>
        <v>0</v>
      </c>
      <c r="BG122" s="116">
        <f>IF(L122="nulová",#REF!,0)</f>
        <v>0</v>
      </c>
      <c r="BH122" s="12" t="s">
        <v>83</v>
      </c>
      <c r="BI122" s="116" t="e">
        <f>ROUND(H122*#REF!,2)</f>
        <v>#REF!</v>
      </c>
      <c r="BJ122" s="12" t="s">
        <v>111</v>
      </c>
      <c r="BK122" s="115" t="s">
        <v>121</v>
      </c>
    </row>
    <row r="123" spans="2:63" s="1" customFormat="1" ht="117">
      <c r="B123" s="26"/>
      <c r="D123" s="117" t="s">
        <v>113</v>
      </c>
      <c r="F123" s="118" t="s">
        <v>114</v>
      </c>
      <c r="H123" s="119"/>
      <c r="J123" s="26"/>
      <c r="K123" s="120"/>
      <c r="R123" s="49"/>
      <c r="AR123" s="12" t="s">
        <v>113</v>
      </c>
      <c r="AS123" s="12" t="s">
        <v>83</v>
      </c>
    </row>
    <row r="124" spans="2:63" s="1" customFormat="1" ht="37.9" customHeight="1">
      <c r="B124" s="26"/>
      <c r="C124" s="106" t="s">
        <v>111</v>
      </c>
      <c r="D124" s="106" t="s">
        <v>108</v>
      </c>
      <c r="E124" s="107" t="s">
        <v>122</v>
      </c>
      <c r="F124" s="108" t="s">
        <v>123</v>
      </c>
      <c r="G124" s="109" t="s">
        <v>110</v>
      </c>
      <c r="H124" s="110"/>
      <c r="I124" s="108" t="s">
        <v>190</v>
      </c>
      <c r="J124" s="26"/>
      <c r="K124" s="111" t="s">
        <v>1</v>
      </c>
      <c r="L124" s="112" t="s">
        <v>43</v>
      </c>
      <c r="N124" s="113" t="e">
        <f>M124*#REF!</f>
        <v>#REF!</v>
      </c>
      <c r="O124" s="113">
        <v>0</v>
      </c>
      <c r="P124" s="113" t="e">
        <f>O124*#REF!</f>
        <v>#REF!</v>
      </c>
      <c r="Q124" s="113">
        <v>0</v>
      </c>
      <c r="R124" s="114" t="e">
        <f>Q124*#REF!</f>
        <v>#REF!</v>
      </c>
      <c r="AP124" s="115" t="s">
        <v>111</v>
      </c>
      <c r="AR124" s="115" t="s">
        <v>108</v>
      </c>
      <c r="AS124" s="115" t="s">
        <v>83</v>
      </c>
      <c r="AW124" s="12" t="s">
        <v>107</v>
      </c>
      <c r="BC124" s="116" t="e">
        <f>IF(L124="základní",#REF!,0)</f>
        <v>#REF!</v>
      </c>
      <c r="BD124" s="116">
        <f>IF(L124="snížená",#REF!,0)</f>
        <v>0</v>
      </c>
      <c r="BE124" s="116">
        <f>IF(L124="zákl. přenesená",#REF!,0)</f>
        <v>0</v>
      </c>
      <c r="BF124" s="116">
        <f>IF(L124="sníž. přenesená",#REF!,0)</f>
        <v>0</v>
      </c>
      <c r="BG124" s="116">
        <f>IF(L124="nulová",#REF!,0)</f>
        <v>0</v>
      </c>
      <c r="BH124" s="12" t="s">
        <v>83</v>
      </c>
      <c r="BI124" s="116" t="e">
        <f>ROUND(H124*#REF!,2)</f>
        <v>#REF!</v>
      </c>
      <c r="BJ124" s="12" t="s">
        <v>111</v>
      </c>
      <c r="BK124" s="115" t="s">
        <v>124</v>
      </c>
    </row>
    <row r="125" spans="2:63" s="1" customFormat="1" ht="117">
      <c r="B125" s="26"/>
      <c r="D125" s="117" t="s">
        <v>113</v>
      </c>
      <c r="F125" s="118" t="s">
        <v>118</v>
      </c>
      <c r="H125" s="119"/>
      <c r="J125" s="26"/>
      <c r="K125" s="120"/>
      <c r="R125" s="49"/>
      <c r="AR125" s="12" t="s">
        <v>113</v>
      </c>
      <c r="AS125" s="12" t="s">
        <v>83</v>
      </c>
    </row>
    <row r="126" spans="2:63" s="1" customFormat="1" ht="37.9" customHeight="1">
      <c r="B126" s="26"/>
      <c r="C126" s="106" t="s">
        <v>125</v>
      </c>
      <c r="D126" s="106" t="s">
        <v>108</v>
      </c>
      <c r="E126" s="107" t="s">
        <v>119</v>
      </c>
      <c r="F126" s="108" t="s">
        <v>126</v>
      </c>
      <c r="G126" s="109" t="s">
        <v>110</v>
      </c>
      <c r="H126" s="110"/>
      <c r="I126" s="108" t="s">
        <v>190</v>
      </c>
      <c r="J126" s="26"/>
      <c r="K126" s="111" t="s">
        <v>1</v>
      </c>
      <c r="L126" s="112" t="s">
        <v>43</v>
      </c>
      <c r="N126" s="113" t="e">
        <f>M126*#REF!</f>
        <v>#REF!</v>
      </c>
      <c r="O126" s="113">
        <v>0</v>
      </c>
      <c r="P126" s="113" t="e">
        <f>O126*#REF!</f>
        <v>#REF!</v>
      </c>
      <c r="Q126" s="113">
        <v>0</v>
      </c>
      <c r="R126" s="114" t="e">
        <f>Q126*#REF!</f>
        <v>#REF!</v>
      </c>
      <c r="AP126" s="115" t="s">
        <v>111</v>
      </c>
      <c r="AR126" s="115" t="s">
        <v>108</v>
      </c>
      <c r="AS126" s="115" t="s">
        <v>83</v>
      </c>
      <c r="AW126" s="12" t="s">
        <v>107</v>
      </c>
      <c r="BC126" s="116" t="e">
        <f>IF(L126="základní",#REF!,0)</f>
        <v>#REF!</v>
      </c>
      <c r="BD126" s="116">
        <f>IF(L126="snížená",#REF!,0)</f>
        <v>0</v>
      </c>
      <c r="BE126" s="116">
        <f>IF(L126="zákl. přenesená",#REF!,0)</f>
        <v>0</v>
      </c>
      <c r="BF126" s="116">
        <f>IF(L126="sníž. přenesená",#REF!,0)</f>
        <v>0</v>
      </c>
      <c r="BG126" s="116">
        <f>IF(L126="nulová",#REF!,0)</f>
        <v>0</v>
      </c>
      <c r="BH126" s="12" t="s">
        <v>83</v>
      </c>
      <c r="BI126" s="116" t="e">
        <f>ROUND(H126*#REF!,2)</f>
        <v>#REF!</v>
      </c>
      <c r="BJ126" s="12" t="s">
        <v>111</v>
      </c>
      <c r="BK126" s="115" t="s">
        <v>127</v>
      </c>
    </row>
    <row r="127" spans="2:63" s="1" customFormat="1" ht="117">
      <c r="B127" s="26"/>
      <c r="D127" s="117" t="s">
        <v>113</v>
      </c>
      <c r="F127" s="118" t="s">
        <v>114</v>
      </c>
      <c r="H127" s="119"/>
      <c r="J127" s="26"/>
      <c r="K127" s="120"/>
      <c r="R127" s="49"/>
      <c r="AR127" s="12" t="s">
        <v>113</v>
      </c>
      <c r="AS127" s="12" t="s">
        <v>83</v>
      </c>
    </row>
    <row r="128" spans="2:63" s="1" customFormat="1" ht="37.9" customHeight="1">
      <c r="B128" s="26"/>
      <c r="C128" s="106" t="s">
        <v>128</v>
      </c>
      <c r="D128" s="106" t="s">
        <v>108</v>
      </c>
      <c r="E128" s="107" t="s">
        <v>129</v>
      </c>
      <c r="F128" s="108" t="s">
        <v>130</v>
      </c>
      <c r="G128" s="109" t="s">
        <v>110</v>
      </c>
      <c r="H128" s="110"/>
      <c r="I128" s="108" t="s">
        <v>190</v>
      </c>
      <c r="J128" s="26"/>
      <c r="K128" s="111" t="s">
        <v>1</v>
      </c>
      <c r="L128" s="112" t="s">
        <v>43</v>
      </c>
      <c r="N128" s="113" t="e">
        <f>M128*#REF!</f>
        <v>#REF!</v>
      </c>
      <c r="O128" s="113">
        <v>0</v>
      </c>
      <c r="P128" s="113" t="e">
        <f>O128*#REF!</f>
        <v>#REF!</v>
      </c>
      <c r="Q128" s="113">
        <v>0</v>
      </c>
      <c r="R128" s="114" t="e">
        <f>Q128*#REF!</f>
        <v>#REF!</v>
      </c>
      <c r="AP128" s="115" t="s">
        <v>111</v>
      </c>
      <c r="AR128" s="115" t="s">
        <v>108</v>
      </c>
      <c r="AS128" s="115" t="s">
        <v>83</v>
      </c>
      <c r="AW128" s="12" t="s">
        <v>107</v>
      </c>
      <c r="BC128" s="116" t="e">
        <f>IF(L128="základní",#REF!,0)</f>
        <v>#REF!</v>
      </c>
      <c r="BD128" s="116">
        <f>IF(L128="snížená",#REF!,0)</f>
        <v>0</v>
      </c>
      <c r="BE128" s="116">
        <f>IF(L128="zákl. přenesená",#REF!,0)</f>
        <v>0</v>
      </c>
      <c r="BF128" s="116">
        <f>IF(L128="sníž. přenesená",#REF!,0)</f>
        <v>0</v>
      </c>
      <c r="BG128" s="116">
        <f>IF(L128="nulová",#REF!,0)</f>
        <v>0</v>
      </c>
      <c r="BH128" s="12" t="s">
        <v>83</v>
      </c>
      <c r="BI128" s="116" t="e">
        <f>ROUND(H128*#REF!,2)</f>
        <v>#REF!</v>
      </c>
      <c r="BJ128" s="12" t="s">
        <v>111</v>
      </c>
      <c r="BK128" s="115" t="s">
        <v>131</v>
      </c>
    </row>
    <row r="129" spans="2:63" s="1" customFormat="1" ht="117">
      <c r="B129" s="26"/>
      <c r="D129" s="117" t="s">
        <v>113</v>
      </c>
      <c r="F129" s="118" t="s">
        <v>118</v>
      </c>
      <c r="H129" s="119"/>
      <c r="J129" s="26"/>
      <c r="K129" s="120"/>
      <c r="R129" s="49"/>
      <c r="AR129" s="12" t="s">
        <v>113</v>
      </c>
      <c r="AS129" s="12" t="s">
        <v>83</v>
      </c>
    </row>
    <row r="130" spans="2:63" s="1" customFormat="1" ht="37.9" customHeight="1">
      <c r="B130" s="26"/>
      <c r="C130" s="106" t="s">
        <v>132</v>
      </c>
      <c r="D130" s="106" t="s">
        <v>108</v>
      </c>
      <c r="E130" s="107" t="s">
        <v>111</v>
      </c>
      <c r="F130" s="108" t="s">
        <v>133</v>
      </c>
      <c r="G130" s="109" t="s">
        <v>110</v>
      </c>
      <c r="H130" s="110"/>
      <c r="I130" s="108" t="s">
        <v>190</v>
      </c>
      <c r="J130" s="26"/>
      <c r="K130" s="111" t="s">
        <v>1</v>
      </c>
      <c r="L130" s="112" t="s">
        <v>43</v>
      </c>
      <c r="N130" s="113" t="e">
        <f>M130*#REF!</f>
        <v>#REF!</v>
      </c>
      <c r="O130" s="113">
        <v>0</v>
      </c>
      <c r="P130" s="113" t="e">
        <f>O130*#REF!</f>
        <v>#REF!</v>
      </c>
      <c r="Q130" s="113">
        <v>0</v>
      </c>
      <c r="R130" s="114" t="e">
        <f>Q130*#REF!</f>
        <v>#REF!</v>
      </c>
      <c r="AP130" s="115" t="s">
        <v>111</v>
      </c>
      <c r="AR130" s="115" t="s">
        <v>108</v>
      </c>
      <c r="AS130" s="115" t="s">
        <v>83</v>
      </c>
      <c r="AW130" s="12" t="s">
        <v>107</v>
      </c>
      <c r="BC130" s="116" t="e">
        <f>IF(L130="základní",#REF!,0)</f>
        <v>#REF!</v>
      </c>
      <c r="BD130" s="116">
        <f>IF(L130="snížená",#REF!,0)</f>
        <v>0</v>
      </c>
      <c r="BE130" s="116">
        <f>IF(L130="zákl. přenesená",#REF!,0)</f>
        <v>0</v>
      </c>
      <c r="BF130" s="116">
        <f>IF(L130="sníž. přenesená",#REF!,0)</f>
        <v>0</v>
      </c>
      <c r="BG130" s="116">
        <f>IF(L130="nulová",#REF!,0)</f>
        <v>0</v>
      </c>
      <c r="BH130" s="12" t="s">
        <v>83</v>
      </c>
      <c r="BI130" s="116" t="e">
        <f>ROUND(H130*#REF!,2)</f>
        <v>#REF!</v>
      </c>
      <c r="BJ130" s="12" t="s">
        <v>111</v>
      </c>
      <c r="BK130" s="115" t="s">
        <v>134</v>
      </c>
    </row>
    <row r="131" spans="2:63" s="1" customFormat="1" ht="117">
      <c r="B131" s="26"/>
      <c r="D131" s="117" t="s">
        <v>113</v>
      </c>
      <c r="F131" s="118" t="s">
        <v>114</v>
      </c>
      <c r="H131" s="119"/>
      <c r="J131" s="26"/>
      <c r="K131" s="120"/>
      <c r="R131" s="49"/>
      <c r="AR131" s="12" t="s">
        <v>113</v>
      </c>
      <c r="AS131" s="12" t="s">
        <v>83</v>
      </c>
    </row>
    <row r="132" spans="2:63" s="1" customFormat="1" ht="37.9" customHeight="1">
      <c r="B132" s="26"/>
      <c r="C132" s="106" t="s">
        <v>135</v>
      </c>
      <c r="D132" s="106" t="s">
        <v>108</v>
      </c>
      <c r="E132" s="107" t="s">
        <v>136</v>
      </c>
      <c r="F132" s="108" t="s">
        <v>137</v>
      </c>
      <c r="G132" s="109" t="s">
        <v>110</v>
      </c>
      <c r="H132" s="110"/>
      <c r="I132" s="108" t="s">
        <v>190</v>
      </c>
      <c r="J132" s="26"/>
      <c r="K132" s="111" t="s">
        <v>1</v>
      </c>
      <c r="L132" s="112" t="s">
        <v>43</v>
      </c>
      <c r="N132" s="113" t="e">
        <f>M132*#REF!</f>
        <v>#REF!</v>
      </c>
      <c r="O132" s="113">
        <v>0</v>
      </c>
      <c r="P132" s="113" t="e">
        <f>O132*#REF!</f>
        <v>#REF!</v>
      </c>
      <c r="Q132" s="113">
        <v>0</v>
      </c>
      <c r="R132" s="114" t="e">
        <f>Q132*#REF!</f>
        <v>#REF!</v>
      </c>
      <c r="AP132" s="115" t="s">
        <v>111</v>
      </c>
      <c r="AR132" s="115" t="s">
        <v>108</v>
      </c>
      <c r="AS132" s="115" t="s">
        <v>83</v>
      </c>
      <c r="AW132" s="12" t="s">
        <v>107</v>
      </c>
      <c r="BC132" s="116" t="e">
        <f>IF(L132="základní",#REF!,0)</f>
        <v>#REF!</v>
      </c>
      <c r="BD132" s="116">
        <f>IF(L132="snížená",#REF!,0)</f>
        <v>0</v>
      </c>
      <c r="BE132" s="116">
        <f>IF(L132="zákl. přenesená",#REF!,0)</f>
        <v>0</v>
      </c>
      <c r="BF132" s="116">
        <f>IF(L132="sníž. přenesená",#REF!,0)</f>
        <v>0</v>
      </c>
      <c r="BG132" s="116">
        <f>IF(L132="nulová",#REF!,0)</f>
        <v>0</v>
      </c>
      <c r="BH132" s="12" t="s">
        <v>83</v>
      </c>
      <c r="BI132" s="116" t="e">
        <f>ROUND(H132*#REF!,2)</f>
        <v>#REF!</v>
      </c>
      <c r="BJ132" s="12" t="s">
        <v>111</v>
      </c>
      <c r="BK132" s="115" t="s">
        <v>138</v>
      </c>
    </row>
    <row r="133" spans="2:63" s="1" customFormat="1" ht="117">
      <c r="B133" s="26"/>
      <c r="D133" s="117" t="s">
        <v>113</v>
      </c>
      <c r="F133" s="118" t="s">
        <v>118</v>
      </c>
      <c r="H133" s="119"/>
      <c r="J133" s="26"/>
      <c r="K133" s="120"/>
      <c r="R133" s="49"/>
      <c r="AR133" s="12" t="s">
        <v>113</v>
      </c>
      <c r="AS133" s="12" t="s">
        <v>83</v>
      </c>
    </row>
    <row r="134" spans="2:63" s="10" customFormat="1" ht="25.9" customHeight="1">
      <c r="B134" s="97"/>
      <c r="D134" s="98" t="s">
        <v>77</v>
      </c>
      <c r="E134" s="99" t="s">
        <v>139</v>
      </c>
      <c r="F134" s="99" t="s">
        <v>140</v>
      </c>
      <c r="H134" s="100"/>
      <c r="J134" s="97"/>
      <c r="K134" s="101"/>
      <c r="N134" s="102" t="e">
        <f>SUM(N135:N150)</f>
        <v>#REF!</v>
      </c>
      <c r="P134" s="102" t="e">
        <f>SUM(P135:P150)</f>
        <v>#REF!</v>
      </c>
      <c r="R134" s="103" t="e">
        <f>SUM(R135:R150)</f>
        <v>#REF!</v>
      </c>
      <c r="AP134" s="98" t="s">
        <v>83</v>
      </c>
      <c r="AR134" s="104" t="s">
        <v>77</v>
      </c>
      <c r="AS134" s="104" t="s">
        <v>78</v>
      </c>
      <c r="AW134" s="98" t="s">
        <v>107</v>
      </c>
      <c r="BI134" s="105" t="e">
        <f>SUM(BI135:BI150)</f>
        <v>#REF!</v>
      </c>
    </row>
    <row r="135" spans="2:63" s="1" customFormat="1" ht="37.9" customHeight="1">
      <c r="B135" s="26"/>
      <c r="C135" s="106" t="s">
        <v>141</v>
      </c>
      <c r="D135" s="106" t="s">
        <v>108</v>
      </c>
      <c r="E135" s="107" t="s">
        <v>142</v>
      </c>
      <c r="F135" s="108" t="s">
        <v>109</v>
      </c>
      <c r="G135" s="109" t="s">
        <v>110</v>
      </c>
      <c r="H135" s="110"/>
      <c r="I135" s="108" t="s">
        <v>190</v>
      </c>
      <c r="J135" s="26"/>
      <c r="K135" s="111" t="s">
        <v>1</v>
      </c>
      <c r="L135" s="112" t="s">
        <v>43</v>
      </c>
      <c r="N135" s="113" t="e">
        <f>M135*#REF!</f>
        <v>#REF!</v>
      </c>
      <c r="O135" s="113">
        <v>0</v>
      </c>
      <c r="P135" s="113" t="e">
        <f>O135*#REF!</f>
        <v>#REF!</v>
      </c>
      <c r="Q135" s="113">
        <v>0</v>
      </c>
      <c r="R135" s="114" t="e">
        <f>Q135*#REF!</f>
        <v>#REF!</v>
      </c>
      <c r="AP135" s="115" t="s">
        <v>111</v>
      </c>
      <c r="AR135" s="115" t="s">
        <v>108</v>
      </c>
      <c r="AS135" s="115" t="s">
        <v>83</v>
      </c>
      <c r="AW135" s="12" t="s">
        <v>107</v>
      </c>
      <c r="BC135" s="116" t="e">
        <f>IF(L135="základní",#REF!,0)</f>
        <v>#REF!</v>
      </c>
      <c r="BD135" s="116">
        <f>IF(L135="snížená",#REF!,0)</f>
        <v>0</v>
      </c>
      <c r="BE135" s="116">
        <f>IF(L135="zákl. přenesená",#REF!,0)</f>
        <v>0</v>
      </c>
      <c r="BF135" s="116">
        <f>IF(L135="sníž. přenesená",#REF!,0)</f>
        <v>0</v>
      </c>
      <c r="BG135" s="116">
        <f>IF(L135="nulová",#REF!,0)</f>
        <v>0</v>
      </c>
      <c r="BH135" s="12" t="s">
        <v>83</v>
      </c>
      <c r="BI135" s="116" t="e">
        <f>ROUND(H135*#REF!,2)</f>
        <v>#REF!</v>
      </c>
      <c r="BJ135" s="12" t="s">
        <v>111</v>
      </c>
      <c r="BK135" s="115" t="s">
        <v>143</v>
      </c>
    </row>
    <row r="136" spans="2:63" s="1" customFormat="1" ht="117">
      <c r="B136" s="26"/>
      <c r="D136" s="117" t="s">
        <v>113</v>
      </c>
      <c r="F136" s="118" t="s">
        <v>114</v>
      </c>
      <c r="H136" s="119"/>
      <c r="J136" s="26"/>
      <c r="K136" s="120"/>
      <c r="R136" s="49"/>
      <c r="AR136" s="12" t="s">
        <v>113</v>
      </c>
      <c r="AS136" s="12" t="s">
        <v>83</v>
      </c>
    </row>
    <row r="137" spans="2:63" s="1" customFormat="1" ht="37.9" customHeight="1">
      <c r="B137" s="26"/>
      <c r="C137" s="106" t="s">
        <v>144</v>
      </c>
      <c r="D137" s="106" t="s">
        <v>108</v>
      </c>
      <c r="E137" s="107" t="s">
        <v>145</v>
      </c>
      <c r="F137" s="108" t="s">
        <v>116</v>
      </c>
      <c r="G137" s="109" t="s">
        <v>110</v>
      </c>
      <c r="H137" s="110"/>
      <c r="I137" s="108" t="s">
        <v>190</v>
      </c>
      <c r="J137" s="26"/>
      <c r="K137" s="111" t="s">
        <v>1</v>
      </c>
      <c r="L137" s="112" t="s">
        <v>43</v>
      </c>
      <c r="N137" s="113" t="e">
        <f>M137*#REF!</f>
        <v>#REF!</v>
      </c>
      <c r="O137" s="113">
        <v>0</v>
      </c>
      <c r="P137" s="113" t="e">
        <f>O137*#REF!</f>
        <v>#REF!</v>
      </c>
      <c r="Q137" s="113">
        <v>0</v>
      </c>
      <c r="R137" s="114" t="e">
        <f>Q137*#REF!</f>
        <v>#REF!</v>
      </c>
      <c r="AP137" s="115" t="s">
        <v>111</v>
      </c>
      <c r="AR137" s="115" t="s">
        <v>108</v>
      </c>
      <c r="AS137" s="115" t="s">
        <v>83</v>
      </c>
      <c r="AW137" s="12" t="s">
        <v>107</v>
      </c>
      <c r="BC137" s="116" t="e">
        <f>IF(L137="základní",#REF!,0)</f>
        <v>#REF!</v>
      </c>
      <c r="BD137" s="116">
        <f>IF(L137="snížená",#REF!,0)</f>
        <v>0</v>
      </c>
      <c r="BE137" s="116">
        <f>IF(L137="zákl. přenesená",#REF!,0)</f>
        <v>0</v>
      </c>
      <c r="BF137" s="116">
        <f>IF(L137="sníž. přenesená",#REF!,0)</f>
        <v>0</v>
      </c>
      <c r="BG137" s="116">
        <f>IF(L137="nulová",#REF!,0)</f>
        <v>0</v>
      </c>
      <c r="BH137" s="12" t="s">
        <v>83</v>
      </c>
      <c r="BI137" s="116" t="e">
        <f>ROUND(H137*#REF!,2)</f>
        <v>#REF!</v>
      </c>
      <c r="BJ137" s="12" t="s">
        <v>111</v>
      </c>
      <c r="BK137" s="115" t="s">
        <v>146</v>
      </c>
    </row>
    <row r="138" spans="2:63" s="1" customFormat="1" ht="117">
      <c r="B138" s="26"/>
      <c r="D138" s="117" t="s">
        <v>113</v>
      </c>
      <c r="F138" s="118" t="s">
        <v>118</v>
      </c>
      <c r="H138" s="119"/>
      <c r="J138" s="26"/>
      <c r="K138" s="120"/>
      <c r="R138" s="49"/>
      <c r="AR138" s="12" t="s">
        <v>113</v>
      </c>
      <c r="AS138" s="12" t="s">
        <v>83</v>
      </c>
    </row>
    <row r="139" spans="2:63" s="1" customFormat="1" ht="37.9" customHeight="1">
      <c r="B139" s="26"/>
      <c r="C139" s="106" t="s">
        <v>147</v>
      </c>
      <c r="D139" s="106" t="s">
        <v>108</v>
      </c>
      <c r="E139" s="107" t="s">
        <v>148</v>
      </c>
      <c r="F139" s="108" t="s">
        <v>120</v>
      </c>
      <c r="G139" s="109" t="s">
        <v>110</v>
      </c>
      <c r="H139" s="110"/>
      <c r="I139" s="108" t="s">
        <v>190</v>
      </c>
      <c r="J139" s="26"/>
      <c r="K139" s="111" t="s">
        <v>1</v>
      </c>
      <c r="L139" s="112" t="s">
        <v>43</v>
      </c>
      <c r="N139" s="113" t="e">
        <f>M139*#REF!</f>
        <v>#REF!</v>
      </c>
      <c r="O139" s="113">
        <v>0</v>
      </c>
      <c r="P139" s="113" t="e">
        <f>O139*#REF!</f>
        <v>#REF!</v>
      </c>
      <c r="Q139" s="113">
        <v>0</v>
      </c>
      <c r="R139" s="114" t="e">
        <f>Q139*#REF!</f>
        <v>#REF!</v>
      </c>
      <c r="AP139" s="115" t="s">
        <v>111</v>
      </c>
      <c r="AR139" s="115" t="s">
        <v>108</v>
      </c>
      <c r="AS139" s="115" t="s">
        <v>83</v>
      </c>
      <c r="AW139" s="12" t="s">
        <v>107</v>
      </c>
      <c r="BC139" s="116" t="e">
        <f>IF(L139="základní",#REF!,0)</f>
        <v>#REF!</v>
      </c>
      <c r="BD139" s="116">
        <f>IF(L139="snížená",#REF!,0)</f>
        <v>0</v>
      </c>
      <c r="BE139" s="116">
        <f>IF(L139="zákl. přenesená",#REF!,0)</f>
        <v>0</v>
      </c>
      <c r="BF139" s="116">
        <f>IF(L139="sníž. přenesená",#REF!,0)</f>
        <v>0</v>
      </c>
      <c r="BG139" s="116">
        <f>IF(L139="nulová",#REF!,0)</f>
        <v>0</v>
      </c>
      <c r="BH139" s="12" t="s">
        <v>83</v>
      </c>
      <c r="BI139" s="116" t="e">
        <f>ROUND(H139*#REF!,2)</f>
        <v>#REF!</v>
      </c>
      <c r="BJ139" s="12" t="s">
        <v>111</v>
      </c>
      <c r="BK139" s="115" t="s">
        <v>149</v>
      </c>
    </row>
    <row r="140" spans="2:63" s="1" customFormat="1" ht="117">
      <c r="B140" s="26"/>
      <c r="D140" s="117" t="s">
        <v>113</v>
      </c>
      <c r="F140" s="118" t="s">
        <v>114</v>
      </c>
      <c r="H140" s="119"/>
      <c r="J140" s="26"/>
      <c r="K140" s="120"/>
      <c r="R140" s="49"/>
      <c r="AR140" s="12" t="s">
        <v>113</v>
      </c>
      <c r="AS140" s="12" t="s">
        <v>83</v>
      </c>
    </row>
    <row r="141" spans="2:63" s="1" customFormat="1" ht="37.9" customHeight="1">
      <c r="B141" s="26"/>
      <c r="C141" s="106" t="s">
        <v>8</v>
      </c>
      <c r="D141" s="106" t="s">
        <v>108</v>
      </c>
      <c r="E141" s="107" t="s">
        <v>150</v>
      </c>
      <c r="F141" s="108" t="s">
        <v>123</v>
      </c>
      <c r="G141" s="109" t="s">
        <v>110</v>
      </c>
      <c r="H141" s="110"/>
      <c r="I141" s="108" t="s">
        <v>190</v>
      </c>
      <c r="J141" s="26"/>
      <c r="K141" s="111" t="s">
        <v>1</v>
      </c>
      <c r="L141" s="112" t="s">
        <v>43</v>
      </c>
      <c r="N141" s="113" t="e">
        <f>M141*#REF!</f>
        <v>#REF!</v>
      </c>
      <c r="O141" s="113">
        <v>0</v>
      </c>
      <c r="P141" s="113" t="e">
        <f>O141*#REF!</f>
        <v>#REF!</v>
      </c>
      <c r="Q141" s="113">
        <v>0</v>
      </c>
      <c r="R141" s="114" t="e">
        <f>Q141*#REF!</f>
        <v>#REF!</v>
      </c>
      <c r="AP141" s="115" t="s">
        <v>111</v>
      </c>
      <c r="AR141" s="115" t="s">
        <v>108</v>
      </c>
      <c r="AS141" s="115" t="s">
        <v>83</v>
      </c>
      <c r="AW141" s="12" t="s">
        <v>107</v>
      </c>
      <c r="BC141" s="116" t="e">
        <f>IF(L141="základní",#REF!,0)</f>
        <v>#REF!</v>
      </c>
      <c r="BD141" s="116">
        <f>IF(L141="snížená",#REF!,0)</f>
        <v>0</v>
      </c>
      <c r="BE141" s="116">
        <f>IF(L141="zákl. přenesená",#REF!,0)</f>
        <v>0</v>
      </c>
      <c r="BF141" s="116">
        <f>IF(L141="sníž. přenesená",#REF!,0)</f>
        <v>0</v>
      </c>
      <c r="BG141" s="116">
        <f>IF(L141="nulová",#REF!,0)</f>
        <v>0</v>
      </c>
      <c r="BH141" s="12" t="s">
        <v>83</v>
      </c>
      <c r="BI141" s="116" t="e">
        <f>ROUND(H141*#REF!,2)</f>
        <v>#REF!</v>
      </c>
      <c r="BJ141" s="12" t="s">
        <v>111</v>
      </c>
      <c r="BK141" s="115" t="s">
        <v>151</v>
      </c>
    </row>
    <row r="142" spans="2:63" s="1" customFormat="1" ht="117">
      <c r="B142" s="26"/>
      <c r="D142" s="117" t="s">
        <v>113</v>
      </c>
      <c r="F142" s="118" t="s">
        <v>118</v>
      </c>
      <c r="H142" s="119"/>
      <c r="J142" s="26"/>
      <c r="K142" s="120"/>
      <c r="R142" s="49"/>
      <c r="AR142" s="12" t="s">
        <v>113</v>
      </c>
      <c r="AS142" s="12" t="s">
        <v>83</v>
      </c>
    </row>
    <row r="143" spans="2:63" s="1" customFormat="1" ht="37.9" customHeight="1">
      <c r="B143" s="26"/>
      <c r="C143" s="106" t="s">
        <v>152</v>
      </c>
      <c r="D143" s="106" t="s">
        <v>108</v>
      </c>
      <c r="E143" s="107" t="s">
        <v>153</v>
      </c>
      <c r="F143" s="108" t="s">
        <v>126</v>
      </c>
      <c r="G143" s="109" t="s">
        <v>110</v>
      </c>
      <c r="H143" s="110"/>
      <c r="I143" s="108" t="s">
        <v>190</v>
      </c>
      <c r="J143" s="26"/>
      <c r="K143" s="111" t="s">
        <v>1</v>
      </c>
      <c r="L143" s="112" t="s">
        <v>43</v>
      </c>
      <c r="N143" s="113" t="e">
        <f>M143*#REF!</f>
        <v>#REF!</v>
      </c>
      <c r="O143" s="113">
        <v>0</v>
      </c>
      <c r="P143" s="113" t="e">
        <f>O143*#REF!</f>
        <v>#REF!</v>
      </c>
      <c r="Q143" s="113">
        <v>0</v>
      </c>
      <c r="R143" s="114" t="e">
        <f>Q143*#REF!</f>
        <v>#REF!</v>
      </c>
      <c r="AP143" s="115" t="s">
        <v>111</v>
      </c>
      <c r="AR143" s="115" t="s">
        <v>108</v>
      </c>
      <c r="AS143" s="115" t="s">
        <v>83</v>
      </c>
      <c r="AW143" s="12" t="s">
        <v>107</v>
      </c>
      <c r="BC143" s="116" t="e">
        <f>IF(L143="základní",#REF!,0)</f>
        <v>#REF!</v>
      </c>
      <c r="BD143" s="116">
        <f>IF(L143="snížená",#REF!,0)</f>
        <v>0</v>
      </c>
      <c r="BE143" s="116">
        <f>IF(L143="zákl. přenesená",#REF!,0)</f>
        <v>0</v>
      </c>
      <c r="BF143" s="116">
        <f>IF(L143="sníž. přenesená",#REF!,0)</f>
        <v>0</v>
      </c>
      <c r="BG143" s="116">
        <f>IF(L143="nulová",#REF!,0)</f>
        <v>0</v>
      </c>
      <c r="BH143" s="12" t="s">
        <v>83</v>
      </c>
      <c r="BI143" s="116" t="e">
        <f>ROUND(H143*#REF!,2)</f>
        <v>#REF!</v>
      </c>
      <c r="BJ143" s="12" t="s">
        <v>111</v>
      </c>
      <c r="BK143" s="115" t="s">
        <v>154</v>
      </c>
    </row>
    <row r="144" spans="2:63" s="1" customFormat="1" ht="117">
      <c r="B144" s="26"/>
      <c r="D144" s="117" t="s">
        <v>113</v>
      </c>
      <c r="F144" s="118" t="s">
        <v>114</v>
      </c>
      <c r="H144" s="119"/>
      <c r="J144" s="26"/>
      <c r="K144" s="120"/>
      <c r="R144" s="49"/>
      <c r="AR144" s="12" t="s">
        <v>113</v>
      </c>
      <c r="AS144" s="12" t="s">
        <v>83</v>
      </c>
    </row>
    <row r="145" spans="2:63" s="1" customFormat="1" ht="37.9" customHeight="1">
      <c r="B145" s="26"/>
      <c r="C145" s="106" t="s">
        <v>155</v>
      </c>
      <c r="D145" s="106" t="s">
        <v>108</v>
      </c>
      <c r="E145" s="107" t="s">
        <v>156</v>
      </c>
      <c r="F145" s="108" t="s">
        <v>130</v>
      </c>
      <c r="G145" s="109" t="s">
        <v>110</v>
      </c>
      <c r="H145" s="110"/>
      <c r="I145" s="108" t="s">
        <v>190</v>
      </c>
      <c r="J145" s="26"/>
      <c r="K145" s="111" t="s">
        <v>1</v>
      </c>
      <c r="L145" s="112" t="s">
        <v>43</v>
      </c>
      <c r="N145" s="113" t="e">
        <f>M145*#REF!</f>
        <v>#REF!</v>
      </c>
      <c r="O145" s="113">
        <v>0</v>
      </c>
      <c r="P145" s="113" t="e">
        <f>O145*#REF!</f>
        <v>#REF!</v>
      </c>
      <c r="Q145" s="113">
        <v>0</v>
      </c>
      <c r="R145" s="114" t="e">
        <f>Q145*#REF!</f>
        <v>#REF!</v>
      </c>
      <c r="AP145" s="115" t="s">
        <v>111</v>
      </c>
      <c r="AR145" s="115" t="s">
        <v>108</v>
      </c>
      <c r="AS145" s="115" t="s">
        <v>83</v>
      </c>
      <c r="AW145" s="12" t="s">
        <v>107</v>
      </c>
      <c r="BC145" s="116" t="e">
        <f>IF(L145="základní",#REF!,0)</f>
        <v>#REF!</v>
      </c>
      <c r="BD145" s="116">
        <f>IF(L145="snížená",#REF!,0)</f>
        <v>0</v>
      </c>
      <c r="BE145" s="116">
        <f>IF(L145="zákl. přenesená",#REF!,0)</f>
        <v>0</v>
      </c>
      <c r="BF145" s="116">
        <f>IF(L145="sníž. přenesená",#REF!,0)</f>
        <v>0</v>
      </c>
      <c r="BG145" s="116">
        <f>IF(L145="nulová",#REF!,0)</f>
        <v>0</v>
      </c>
      <c r="BH145" s="12" t="s">
        <v>83</v>
      </c>
      <c r="BI145" s="116" t="e">
        <f>ROUND(H145*#REF!,2)</f>
        <v>#REF!</v>
      </c>
      <c r="BJ145" s="12" t="s">
        <v>111</v>
      </c>
      <c r="BK145" s="115" t="s">
        <v>157</v>
      </c>
    </row>
    <row r="146" spans="2:63" s="1" customFormat="1" ht="117">
      <c r="B146" s="26"/>
      <c r="D146" s="117" t="s">
        <v>113</v>
      </c>
      <c r="F146" s="118" t="s">
        <v>118</v>
      </c>
      <c r="H146" s="119"/>
      <c r="J146" s="26"/>
      <c r="K146" s="120"/>
      <c r="R146" s="49"/>
      <c r="AR146" s="12" t="s">
        <v>113</v>
      </c>
      <c r="AS146" s="12" t="s">
        <v>83</v>
      </c>
    </row>
    <row r="147" spans="2:63" s="1" customFormat="1" ht="37.9" customHeight="1">
      <c r="B147" s="26"/>
      <c r="C147" s="106" t="s">
        <v>158</v>
      </c>
      <c r="D147" s="106" t="s">
        <v>108</v>
      </c>
      <c r="E147" s="107" t="s">
        <v>159</v>
      </c>
      <c r="F147" s="108" t="s">
        <v>133</v>
      </c>
      <c r="G147" s="109" t="s">
        <v>110</v>
      </c>
      <c r="H147" s="110"/>
      <c r="I147" s="108" t="s">
        <v>190</v>
      </c>
      <c r="J147" s="26"/>
      <c r="K147" s="111" t="s">
        <v>1</v>
      </c>
      <c r="L147" s="112" t="s">
        <v>43</v>
      </c>
      <c r="N147" s="113" t="e">
        <f>M147*#REF!</f>
        <v>#REF!</v>
      </c>
      <c r="O147" s="113">
        <v>0</v>
      </c>
      <c r="P147" s="113" t="e">
        <f>O147*#REF!</f>
        <v>#REF!</v>
      </c>
      <c r="Q147" s="113">
        <v>0</v>
      </c>
      <c r="R147" s="114" t="e">
        <f>Q147*#REF!</f>
        <v>#REF!</v>
      </c>
      <c r="AP147" s="115" t="s">
        <v>111</v>
      </c>
      <c r="AR147" s="115" t="s">
        <v>108</v>
      </c>
      <c r="AS147" s="115" t="s">
        <v>83</v>
      </c>
      <c r="AW147" s="12" t="s">
        <v>107</v>
      </c>
      <c r="BC147" s="116" t="e">
        <f>IF(L147="základní",#REF!,0)</f>
        <v>#REF!</v>
      </c>
      <c r="BD147" s="116">
        <f>IF(L147="snížená",#REF!,0)</f>
        <v>0</v>
      </c>
      <c r="BE147" s="116">
        <f>IF(L147="zákl. přenesená",#REF!,0)</f>
        <v>0</v>
      </c>
      <c r="BF147" s="116">
        <f>IF(L147="sníž. přenesená",#REF!,0)</f>
        <v>0</v>
      </c>
      <c r="BG147" s="116">
        <f>IF(L147="nulová",#REF!,0)</f>
        <v>0</v>
      </c>
      <c r="BH147" s="12" t="s">
        <v>83</v>
      </c>
      <c r="BI147" s="116" t="e">
        <f>ROUND(H147*#REF!,2)</f>
        <v>#REF!</v>
      </c>
      <c r="BJ147" s="12" t="s">
        <v>111</v>
      </c>
      <c r="BK147" s="115" t="s">
        <v>160</v>
      </c>
    </row>
    <row r="148" spans="2:63" s="1" customFormat="1" ht="117">
      <c r="B148" s="26"/>
      <c r="D148" s="117" t="s">
        <v>113</v>
      </c>
      <c r="F148" s="118" t="s">
        <v>114</v>
      </c>
      <c r="H148" s="119"/>
      <c r="J148" s="26"/>
      <c r="K148" s="120"/>
      <c r="R148" s="49"/>
      <c r="AR148" s="12" t="s">
        <v>113</v>
      </c>
      <c r="AS148" s="12" t="s">
        <v>83</v>
      </c>
    </row>
    <row r="149" spans="2:63" s="1" customFormat="1" ht="37.9" customHeight="1">
      <c r="B149" s="26"/>
      <c r="C149" s="106" t="s">
        <v>161</v>
      </c>
      <c r="D149" s="106" t="s">
        <v>108</v>
      </c>
      <c r="E149" s="107" t="s">
        <v>162</v>
      </c>
      <c r="F149" s="108" t="s">
        <v>137</v>
      </c>
      <c r="G149" s="109" t="s">
        <v>110</v>
      </c>
      <c r="H149" s="110"/>
      <c r="I149" s="108" t="s">
        <v>190</v>
      </c>
      <c r="J149" s="26"/>
      <c r="K149" s="111" t="s">
        <v>1</v>
      </c>
      <c r="L149" s="112" t="s">
        <v>43</v>
      </c>
      <c r="N149" s="113" t="e">
        <f>M149*#REF!</f>
        <v>#REF!</v>
      </c>
      <c r="O149" s="113">
        <v>0</v>
      </c>
      <c r="P149" s="113" t="e">
        <f>O149*#REF!</f>
        <v>#REF!</v>
      </c>
      <c r="Q149" s="113">
        <v>0</v>
      </c>
      <c r="R149" s="114" t="e">
        <f>Q149*#REF!</f>
        <v>#REF!</v>
      </c>
      <c r="AP149" s="115" t="s">
        <v>111</v>
      </c>
      <c r="AR149" s="115" t="s">
        <v>108</v>
      </c>
      <c r="AS149" s="115" t="s">
        <v>83</v>
      </c>
      <c r="AW149" s="12" t="s">
        <v>107</v>
      </c>
      <c r="BC149" s="116" t="e">
        <f>IF(L149="základní",#REF!,0)</f>
        <v>#REF!</v>
      </c>
      <c r="BD149" s="116">
        <f>IF(L149="snížená",#REF!,0)</f>
        <v>0</v>
      </c>
      <c r="BE149" s="116">
        <f>IF(L149="zákl. přenesená",#REF!,0)</f>
        <v>0</v>
      </c>
      <c r="BF149" s="116">
        <f>IF(L149="sníž. přenesená",#REF!,0)</f>
        <v>0</v>
      </c>
      <c r="BG149" s="116">
        <f>IF(L149="nulová",#REF!,0)</f>
        <v>0</v>
      </c>
      <c r="BH149" s="12" t="s">
        <v>83</v>
      </c>
      <c r="BI149" s="116" t="e">
        <f>ROUND(H149*#REF!,2)</f>
        <v>#REF!</v>
      </c>
      <c r="BJ149" s="12" t="s">
        <v>111</v>
      </c>
      <c r="BK149" s="115" t="s">
        <v>163</v>
      </c>
    </row>
    <row r="150" spans="2:63" s="1" customFormat="1" ht="117">
      <c r="B150" s="26"/>
      <c r="D150" s="117" t="s">
        <v>113</v>
      </c>
      <c r="F150" s="118" t="s">
        <v>118</v>
      </c>
      <c r="H150" s="119"/>
      <c r="J150" s="26"/>
      <c r="K150" s="120"/>
      <c r="R150" s="49"/>
      <c r="AR150" s="12" t="s">
        <v>113</v>
      </c>
      <c r="AS150" s="12" t="s">
        <v>83</v>
      </c>
    </row>
    <row r="151" spans="2:63" s="10" customFormat="1" ht="25.9" customHeight="1">
      <c r="B151" s="97"/>
      <c r="D151" s="98" t="s">
        <v>77</v>
      </c>
      <c r="E151" s="99" t="s">
        <v>164</v>
      </c>
      <c r="F151" s="99" t="s">
        <v>165</v>
      </c>
      <c r="H151" s="100"/>
      <c r="J151" s="97"/>
      <c r="K151" s="101"/>
      <c r="N151" s="102" t="e">
        <f>SUM(N152:N157)</f>
        <v>#REF!</v>
      </c>
      <c r="P151" s="102" t="e">
        <f>SUM(P152:P157)</f>
        <v>#REF!</v>
      </c>
      <c r="R151" s="103" t="e">
        <f>SUM(R152:R157)</f>
        <v>#REF!</v>
      </c>
      <c r="AP151" s="98" t="s">
        <v>83</v>
      </c>
      <c r="AR151" s="104" t="s">
        <v>77</v>
      </c>
      <c r="AS151" s="104" t="s">
        <v>78</v>
      </c>
      <c r="AW151" s="98" t="s">
        <v>107</v>
      </c>
      <c r="BI151" s="105" t="e">
        <f>SUM(BI152:BI157)</f>
        <v>#REF!</v>
      </c>
    </row>
    <row r="152" spans="2:63" s="1" customFormat="1" ht="24.2" customHeight="1">
      <c r="B152" s="26"/>
      <c r="C152" s="106" t="s">
        <v>166</v>
      </c>
      <c r="D152" s="106" t="s">
        <v>108</v>
      </c>
      <c r="E152" s="107" t="s">
        <v>167</v>
      </c>
      <c r="F152" s="108" t="s">
        <v>168</v>
      </c>
      <c r="G152" s="109" t="s">
        <v>169</v>
      </c>
      <c r="H152" s="110"/>
      <c r="I152" s="108" t="s">
        <v>190</v>
      </c>
      <c r="J152" s="26"/>
      <c r="K152" s="111" t="s">
        <v>1</v>
      </c>
      <c r="L152" s="112" t="s">
        <v>43</v>
      </c>
      <c r="N152" s="113" t="e">
        <f>M152*#REF!</f>
        <v>#REF!</v>
      </c>
      <c r="O152" s="113">
        <v>0</v>
      </c>
      <c r="P152" s="113" t="e">
        <f>O152*#REF!</f>
        <v>#REF!</v>
      </c>
      <c r="Q152" s="113">
        <v>0</v>
      </c>
      <c r="R152" s="114" t="e">
        <f>Q152*#REF!</f>
        <v>#REF!</v>
      </c>
      <c r="AP152" s="115" t="s">
        <v>111</v>
      </c>
      <c r="AR152" s="115" t="s">
        <v>108</v>
      </c>
      <c r="AS152" s="115" t="s">
        <v>83</v>
      </c>
      <c r="AW152" s="12" t="s">
        <v>107</v>
      </c>
      <c r="BC152" s="116" t="e">
        <f>IF(L152="základní",#REF!,0)</f>
        <v>#REF!</v>
      </c>
      <c r="BD152" s="116">
        <f>IF(L152="snížená",#REF!,0)</f>
        <v>0</v>
      </c>
      <c r="BE152" s="116">
        <f>IF(L152="zákl. přenesená",#REF!,0)</f>
        <v>0</v>
      </c>
      <c r="BF152" s="116">
        <f>IF(L152="sníž. přenesená",#REF!,0)</f>
        <v>0</v>
      </c>
      <c r="BG152" s="116">
        <f>IF(L152="nulová",#REF!,0)</f>
        <v>0</v>
      </c>
      <c r="BH152" s="12" t="s">
        <v>83</v>
      </c>
      <c r="BI152" s="116" t="e">
        <f>ROUND(H152*#REF!,2)</f>
        <v>#REF!</v>
      </c>
      <c r="BJ152" s="12" t="s">
        <v>111</v>
      </c>
      <c r="BK152" s="115" t="s">
        <v>170</v>
      </c>
    </row>
    <row r="153" spans="2:63" s="1" customFormat="1" ht="29.25">
      <c r="B153" s="26"/>
      <c r="D153" s="117" t="s">
        <v>113</v>
      </c>
      <c r="F153" s="118" t="s">
        <v>171</v>
      </c>
      <c r="H153" s="119"/>
      <c r="J153" s="26"/>
      <c r="K153" s="120"/>
      <c r="R153" s="49"/>
      <c r="AR153" s="12" t="s">
        <v>113</v>
      </c>
      <c r="AS153" s="12" t="s">
        <v>83</v>
      </c>
    </row>
    <row r="154" spans="2:63" s="1" customFormat="1" ht="24.2" customHeight="1">
      <c r="B154" s="26"/>
      <c r="C154" s="106" t="s">
        <v>172</v>
      </c>
      <c r="D154" s="106" t="s">
        <v>108</v>
      </c>
      <c r="E154" s="107" t="s">
        <v>173</v>
      </c>
      <c r="F154" s="108" t="s">
        <v>174</v>
      </c>
      <c r="G154" s="109" t="s">
        <v>169</v>
      </c>
      <c r="H154" s="110"/>
      <c r="I154" s="108" t="s">
        <v>190</v>
      </c>
      <c r="J154" s="26"/>
      <c r="K154" s="111" t="s">
        <v>1</v>
      </c>
      <c r="L154" s="112" t="s">
        <v>43</v>
      </c>
      <c r="N154" s="113" t="e">
        <f>M154*#REF!</f>
        <v>#REF!</v>
      </c>
      <c r="O154" s="113">
        <v>0</v>
      </c>
      <c r="P154" s="113" t="e">
        <f>O154*#REF!</f>
        <v>#REF!</v>
      </c>
      <c r="Q154" s="113">
        <v>0</v>
      </c>
      <c r="R154" s="114" t="e">
        <f>Q154*#REF!</f>
        <v>#REF!</v>
      </c>
      <c r="AP154" s="115" t="s">
        <v>111</v>
      </c>
      <c r="AR154" s="115" t="s">
        <v>108</v>
      </c>
      <c r="AS154" s="115" t="s">
        <v>83</v>
      </c>
      <c r="AW154" s="12" t="s">
        <v>107</v>
      </c>
      <c r="BC154" s="116" t="e">
        <f>IF(L154="základní",#REF!,0)</f>
        <v>#REF!</v>
      </c>
      <c r="BD154" s="116">
        <f>IF(L154="snížená",#REF!,0)</f>
        <v>0</v>
      </c>
      <c r="BE154" s="116">
        <f>IF(L154="zákl. přenesená",#REF!,0)</f>
        <v>0</v>
      </c>
      <c r="BF154" s="116">
        <f>IF(L154="sníž. přenesená",#REF!,0)</f>
        <v>0</v>
      </c>
      <c r="BG154" s="116">
        <f>IF(L154="nulová",#REF!,0)</f>
        <v>0</v>
      </c>
      <c r="BH154" s="12" t="s">
        <v>83</v>
      </c>
      <c r="BI154" s="116" t="e">
        <f>ROUND(H154*#REF!,2)</f>
        <v>#REF!</v>
      </c>
      <c r="BJ154" s="12" t="s">
        <v>111</v>
      </c>
      <c r="BK154" s="115" t="s">
        <v>175</v>
      </c>
    </row>
    <row r="155" spans="2:63" s="1" customFormat="1" ht="29.25">
      <c r="B155" s="26"/>
      <c r="D155" s="117" t="s">
        <v>113</v>
      </c>
      <c r="F155" s="118" t="s">
        <v>171</v>
      </c>
      <c r="H155" s="119"/>
      <c r="J155" s="26"/>
      <c r="K155" s="120"/>
      <c r="R155" s="49"/>
      <c r="AR155" s="12" t="s">
        <v>113</v>
      </c>
      <c r="AS155" s="12" t="s">
        <v>83</v>
      </c>
    </row>
    <row r="156" spans="2:63" s="1" customFormat="1" ht="24.2" customHeight="1">
      <c r="B156" s="26"/>
      <c r="C156" s="106" t="s">
        <v>176</v>
      </c>
      <c r="D156" s="106" t="s">
        <v>108</v>
      </c>
      <c r="E156" s="107" t="s">
        <v>177</v>
      </c>
      <c r="F156" s="108" t="s">
        <v>178</v>
      </c>
      <c r="G156" s="109" t="s">
        <v>169</v>
      </c>
      <c r="H156" s="110"/>
      <c r="I156" s="108" t="s">
        <v>190</v>
      </c>
      <c r="J156" s="26"/>
      <c r="K156" s="111" t="s">
        <v>1</v>
      </c>
      <c r="L156" s="112" t="s">
        <v>43</v>
      </c>
      <c r="N156" s="113" t="e">
        <f>M156*#REF!</f>
        <v>#REF!</v>
      </c>
      <c r="O156" s="113">
        <v>0</v>
      </c>
      <c r="P156" s="113" t="e">
        <f>O156*#REF!</f>
        <v>#REF!</v>
      </c>
      <c r="Q156" s="113">
        <v>0</v>
      </c>
      <c r="R156" s="114" t="e">
        <f>Q156*#REF!</f>
        <v>#REF!</v>
      </c>
      <c r="AP156" s="115" t="s">
        <v>111</v>
      </c>
      <c r="AR156" s="115" t="s">
        <v>108</v>
      </c>
      <c r="AS156" s="115" t="s">
        <v>83</v>
      </c>
      <c r="AW156" s="12" t="s">
        <v>107</v>
      </c>
      <c r="BC156" s="116" t="e">
        <f>IF(L156="základní",#REF!,0)</f>
        <v>#REF!</v>
      </c>
      <c r="BD156" s="116">
        <f>IF(L156="snížená",#REF!,0)</f>
        <v>0</v>
      </c>
      <c r="BE156" s="116">
        <f>IF(L156="zákl. přenesená",#REF!,0)</f>
        <v>0</v>
      </c>
      <c r="BF156" s="116">
        <f>IF(L156="sníž. přenesená",#REF!,0)</f>
        <v>0</v>
      </c>
      <c r="BG156" s="116">
        <f>IF(L156="nulová",#REF!,0)</f>
        <v>0</v>
      </c>
      <c r="BH156" s="12" t="s">
        <v>83</v>
      </c>
      <c r="BI156" s="116" t="e">
        <f>ROUND(H156*#REF!,2)</f>
        <v>#REF!</v>
      </c>
      <c r="BJ156" s="12" t="s">
        <v>111</v>
      </c>
      <c r="BK156" s="115" t="s">
        <v>179</v>
      </c>
    </row>
    <row r="157" spans="2:63" s="1" customFormat="1" ht="29.25">
      <c r="B157" s="26"/>
      <c r="D157" s="117" t="s">
        <v>113</v>
      </c>
      <c r="F157" s="118" t="s">
        <v>171</v>
      </c>
      <c r="H157" s="119"/>
      <c r="J157" s="26"/>
      <c r="K157" s="120"/>
      <c r="R157" s="49"/>
      <c r="AR157" s="12" t="s">
        <v>113</v>
      </c>
      <c r="AS157" s="12" t="s">
        <v>83</v>
      </c>
    </row>
    <row r="158" spans="2:63" s="10" customFormat="1" ht="25.9" customHeight="1">
      <c r="B158" s="97"/>
      <c r="D158" s="98" t="s">
        <v>77</v>
      </c>
      <c r="E158" s="99" t="s">
        <v>180</v>
      </c>
      <c r="F158" s="99" t="s">
        <v>181</v>
      </c>
      <c r="H158" s="100"/>
      <c r="J158" s="97"/>
      <c r="K158" s="101"/>
      <c r="N158" s="102" t="e">
        <f>SUM(N159:N162)</f>
        <v>#REF!</v>
      </c>
      <c r="P158" s="102" t="e">
        <f>SUM(P159:P162)</f>
        <v>#REF!</v>
      </c>
      <c r="R158" s="103" t="e">
        <f>SUM(R159:R162)</f>
        <v>#REF!</v>
      </c>
      <c r="AP158" s="98" t="s">
        <v>83</v>
      </c>
      <c r="AR158" s="104" t="s">
        <v>77</v>
      </c>
      <c r="AS158" s="104" t="s">
        <v>78</v>
      </c>
      <c r="AW158" s="98" t="s">
        <v>107</v>
      </c>
      <c r="BI158" s="105" t="e">
        <f>SUM(BI159:BI162)</f>
        <v>#REF!</v>
      </c>
    </row>
    <row r="159" spans="2:63" s="1" customFormat="1" ht="44.25" customHeight="1">
      <c r="B159" s="26"/>
      <c r="C159" s="106" t="s">
        <v>182</v>
      </c>
      <c r="D159" s="106" t="s">
        <v>108</v>
      </c>
      <c r="E159" s="107" t="s">
        <v>183</v>
      </c>
      <c r="F159" s="108" t="s">
        <v>184</v>
      </c>
      <c r="G159" s="109" t="s">
        <v>169</v>
      </c>
      <c r="H159" s="110"/>
      <c r="I159" s="108" t="s">
        <v>190</v>
      </c>
      <c r="J159" s="26"/>
      <c r="K159" s="111" t="s">
        <v>1</v>
      </c>
      <c r="L159" s="112" t="s">
        <v>43</v>
      </c>
      <c r="N159" s="113" t="e">
        <f>M159*#REF!</f>
        <v>#REF!</v>
      </c>
      <c r="O159" s="113">
        <v>0</v>
      </c>
      <c r="P159" s="113" t="e">
        <f>O159*#REF!</f>
        <v>#REF!</v>
      </c>
      <c r="Q159" s="113">
        <v>0</v>
      </c>
      <c r="R159" s="114" t="e">
        <f>Q159*#REF!</f>
        <v>#REF!</v>
      </c>
      <c r="AP159" s="115" t="s">
        <v>111</v>
      </c>
      <c r="AR159" s="115" t="s">
        <v>108</v>
      </c>
      <c r="AS159" s="115" t="s">
        <v>83</v>
      </c>
      <c r="AW159" s="12" t="s">
        <v>107</v>
      </c>
      <c r="BC159" s="116" t="e">
        <f>IF(L159="základní",#REF!,0)</f>
        <v>#REF!</v>
      </c>
      <c r="BD159" s="116">
        <f>IF(L159="snížená",#REF!,0)</f>
        <v>0</v>
      </c>
      <c r="BE159" s="116">
        <f>IF(L159="zákl. přenesená",#REF!,0)</f>
        <v>0</v>
      </c>
      <c r="BF159" s="116">
        <f>IF(L159="sníž. přenesená",#REF!,0)</f>
        <v>0</v>
      </c>
      <c r="BG159" s="116">
        <f>IF(L159="nulová",#REF!,0)</f>
        <v>0</v>
      </c>
      <c r="BH159" s="12" t="s">
        <v>83</v>
      </c>
      <c r="BI159" s="116" t="e">
        <f>ROUND(H159*#REF!,2)</f>
        <v>#REF!</v>
      </c>
      <c r="BJ159" s="12" t="s">
        <v>111</v>
      </c>
      <c r="BK159" s="115" t="s">
        <v>185</v>
      </c>
    </row>
    <row r="160" spans="2:63" s="1" customFormat="1" ht="29.25">
      <c r="B160" s="26"/>
      <c r="D160" s="117" t="s">
        <v>113</v>
      </c>
      <c r="F160" s="118" t="s">
        <v>186</v>
      </c>
      <c r="H160" s="119"/>
      <c r="J160" s="26"/>
      <c r="K160" s="120"/>
      <c r="R160" s="49"/>
      <c r="AR160" s="12" t="s">
        <v>113</v>
      </c>
      <c r="AS160" s="12" t="s">
        <v>83</v>
      </c>
    </row>
    <row r="161" spans="2:63" s="1" customFormat="1" ht="44.25" customHeight="1">
      <c r="B161" s="26"/>
      <c r="C161" s="106" t="s">
        <v>7</v>
      </c>
      <c r="D161" s="106" t="s">
        <v>108</v>
      </c>
      <c r="E161" s="107" t="s">
        <v>187</v>
      </c>
      <c r="F161" s="108" t="s">
        <v>188</v>
      </c>
      <c r="G161" s="109" t="s">
        <v>169</v>
      </c>
      <c r="H161" s="110"/>
      <c r="I161" s="108" t="s">
        <v>190</v>
      </c>
      <c r="J161" s="26"/>
      <c r="K161" s="111" t="s">
        <v>1</v>
      </c>
      <c r="L161" s="112" t="s">
        <v>43</v>
      </c>
      <c r="N161" s="113" t="e">
        <f>M161*#REF!</f>
        <v>#REF!</v>
      </c>
      <c r="O161" s="113">
        <v>0</v>
      </c>
      <c r="P161" s="113" t="e">
        <f>O161*#REF!</f>
        <v>#REF!</v>
      </c>
      <c r="Q161" s="113">
        <v>0</v>
      </c>
      <c r="R161" s="114" t="e">
        <f>Q161*#REF!</f>
        <v>#REF!</v>
      </c>
      <c r="AP161" s="115" t="s">
        <v>111</v>
      </c>
      <c r="AR161" s="115" t="s">
        <v>108</v>
      </c>
      <c r="AS161" s="115" t="s">
        <v>83</v>
      </c>
      <c r="AW161" s="12" t="s">
        <v>107</v>
      </c>
      <c r="BC161" s="116" t="e">
        <f>IF(L161="základní",#REF!,0)</f>
        <v>#REF!</v>
      </c>
      <c r="BD161" s="116">
        <f>IF(L161="snížená",#REF!,0)</f>
        <v>0</v>
      </c>
      <c r="BE161" s="116">
        <f>IF(L161="zákl. přenesená",#REF!,0)</f>
        <v>0</v>
      </c>
      <c r="BF161" s="116">
        <f>IF(L161="sníž. přenesená",#REF!,0)</f>
        <v>0</v>
      </c>
      <c r="BG161" s="116">
        <f>IF(L161="nulová",#REF!,0)</f>
        <v>0</v>
      </c>
      <c r="BH161" s="12" t="s">
        <v>83</v>
      </c>
      <c r="BI161" s="116" t="e">
        <f>ROUND(H161*#REF!,2)</f>
        <v>#REF!</v>
      </c>
      <c r="BJ161" s="12" t="s">
        <v>111</v>
      </c>
      <c r="BK161" s="115" t="s">
        <v>189</v>
      </c>
    </row>
    <row r="162" spans="2:63" s="1" customFormat="1" ht="29.25">
      <c r="B162" s="26"/>
      <c r="D162" s="117" t="s">
        <v>113</v>
      </c>
      <c r="F162" s="118" t="s">
        <v>186</v>
      </c>
      <c r="H162" s="119"/>
      <c r="J162" s="26"/>
      <c r="K162" s="121"/>
      <c r="L162" s="122"/>
      <c r="M162" s="122"/>
      <c r="N162" s="122"/>
      <c r="O162" s="122"/>
      <c r="P162" s="122"/>
      <c r="Q162" s="122"/>
      <c r="R162" s="123"/>
      <c r="AR162" s="12" t="s">
        <v>113</v>
      </c>
      <c r="AS162" s="12" t="s">
        <v>83</v>
      </c>
    </row>
    <row r="163" spans="2:63" s="1" customFormat="1" ht="6.95" customHeight="1">
      <c r="B163" s="38"/>
      <c r="C163" s="39"/>
      <c r="D163" s="39"/>
      <c r="E163" s="39"/>
      <c r="F163" s="39"/>
      <c r="G163" s="39"/>
      <c r="H163" s="39"/>
      <c r="I163" s="39"/>
      <c r="J163" s="26"/>
    </row>
  </sheetData>
  <sheetProtection formatColumns="0" formatRows="0" autoFilter="0"/>
  <autoFilter ref="C115:I162" xr:uid="{00000000-0009-0000-0000-000001000000}"/>
  <mergeCells count="6">
    <mergeCell ref="E108:G108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Osazování mobiln...</vt:lpstr>
      <vt:lpstr>'OR_PHA - Osazování mobiln...'!Názvy_tisku</vt:lpstr>
      <vt:lpstr>'Rekapitulace zakázky'!Názvy_tisku</vt:lpstr>
      <vt:lpstr>'OR_PHA - Osazování mobiln...'!Oblast_tisku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Schmittová Pavlína</cp:lastModifiedBy>
  <cp:lastPrinted>2024-08-13T10:15:40Z</cp:lastPrinted>
  <dcterms:created xsi:type="dcterms:W3CDTF">2024-08-13T09:18:48Z</dcterms:created>
  <dcterms:modified xsi:type="dcterms:W3CDTF">2024-08-14T08:17:34Z</dcterms:modified>
</cp:coreProperties>
</file>